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PONTUAÇÃO CURRÍCULO MESTRAD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J37" i="1"/>
  <c r="G37" i="1"/>
  <c r="J20" i="1"/>
  <c r="G20" i="1"/>
  <c r="G14" i="1" l="1"/>
  <c r="G41" i="1" l="1"/>
  <c r="G40" i="1"/>
  <c r="G24" i="1" l="1"/>
  <c r="J23" i="1" l="1"/>
  <c r="G23" i="1"/>
  <c r="J22" i="1"/>
  <c r="G22" i="1"/>
  <c r="J21" i="1"/>
  <c r="G21" i="1"/>
  <c r="G10" i="1"/>
  <c r="J50" i="1" l="1"/>
  <c r="J47" i="1"/>
  <c r="J46" i="1"/>
  <c r="J45" i="1"/>
  <c r="J44" i="1"/>
  <c r="J43" i="1"/>
  <c r="J41" i="1"/>
  <c r="J40" i="1"/>
  <c r="J38" i="1"/>
  <c r="J36" i="1"/>
  <c r="J35" i="1"/>
  <c r="J34" i="1"/>
  <c r="J30" i="1"/>
  <c r="J29" i="1"/>
  <c r="J28" i="1"/>
  <c r="J24" i="1"/>
  <c r="J18" i="1"/>
  <c r="J17" i="1"/>
  <c r="J16" i="1"/>
  <c r="J14" i="1"/>
  <c r="J12" i="1"/>
  <c r="G45" i="1"/>
  <c r="G51" i="1"/>
  <c r="G50" i="1"/>
  <c r="G49" i="1"/>
  <c r="G48" i="1"/>
  <c r="G47" i="1"/>
  <c r="G46" i="1"/>
  <c r="G44" i="1"/>
  <c r="G43" i="1"/>
  <c r="G42" i="1"/>
  <c r="G36" i="1"/>
  <c r="G35" i="1"/>
  <c r="G34" i="1"/>
  <c r="G33" i="1"/>
  <c r="G32" i="1"/>
  <c r="G31" i="1"/>
  <c r="G30" i="1"/>
  <c r="G29" i="1"/>
  <c r="G28" i="1"/>
  <c r="G27" i="1"/>
  <c r="G26" i="1"/>
  <c r="G25" i="1"/>
  <c r="G19" i="1"/>
  <c r="G17" i="1"/>
  <c r="G18" i="1"/>
  <c r="G16" i="1"/>
  <c r="G15" i="1"/>
  <c r="G11" i="1"/>
  <c r="J11" i="1"/>
  <c r="G13" i="1"/>
  <c r="G12" i="1"/>
  <c r="J51" i="1" l="1"/>
  <c r="J49" i="1"/>
  <c r="J48" i="1"/>
  <c r="J42" i="1"/>
  <c r="J39" i="1"/>
  <c r="J33" i="1"/>
  <c r="J32" i="1"/>
  <c r="J31" i="1"/>
  <c r="J27" i="1"/>
  <c r="J26" i="1"/>
  <c r="J25" i="1"/>
  <c r="J19" i="1"/>
  <c r="J15" i="1"/>
  <c r="J13" i="1"/>
  <c r="J10" i="1"/>
  <c r="H10" i="1"/>
  <c r="K24" i="1" l="1"/>
  <c r="K28" i="1"/>
  <c r="K44" i="1"/>
  <c r="K10" i="1"/>
  <c r="H28" i="1"/>
  <c r="H24" i="1"/>
  <c r="H44" i="1"/>
  <c r="K15" i="1"/>
  <c r="H15" i="1"/>
  <c r="H52" i="1" l="1"/>
  <c r="K52" i="1"/>
</calcChain>
</file>

<file path=xl/sharedStrings.xml><?xml version="1.0" encoding="utf-8"?>
<sst xmlns="http://schemas.openxmlformats.org/spreadsheetml/2006/main" count="68" uniqueCount="68">
  <si>
    <t>TÍTULO</t>
  </si>
  <si>
    <t>DOCUMENTO</t>
  </si>
  <si>
    <t>Média do Histórico Escolar da Graduação em Geografia</t>
  </si>
  <si>
    <t>Média do Histórico Escolar da Graduação em outra área</t>
  </si>
  <si>
    <t>Aperfeiçoamento</t>
  </si>
  <si>
    <t>TITULAÇÃO</t>
  </si>
  <si>
    <t>A</t>
  </si>
  <si>
    <t>CONTAGEM DE TÍTULOS</t>
  </si>
  <si>
    <t>Professor de ensino fundamental</t>
  </si>
  <si>
    <t>Professor de ensino médio na área do Programa</t>
  </si>
  <si>
    <t>Professor de terceiro grau na área do Programa</t>
  </si>
  <si>
    <t>Professor de terceiro grau de áreas afins</t>
  </si>
  <si>
    <t>B</t>
  </si>
  <si>
    <t>EXPERIÊNCIA PROFISSIONAL</t>
  </si>
  <si>
    <t>Bolsa de aperfeiçoamento ou similar</t>
  </si>
  <si>
    <t>Participação em projeto de pesquisa aprovado por instâncias pertinentes</t>
  </si>
  <si>
    <t>Atuação profissional na área do Programa ou em áreas afins (pesquisador, fiscal, perito, etc.)</t>
  </si>
  <si>
    <t>Atividades desenvolvidas sem vínculo empregatício (instrutor, consultor temporário, etc.)</t>
  </si>
  <si>
    <t>C</t>
  </si>
  <si>
    <t>ATIVIDADE DE PESQUISA</t>
  </si>
  <si>
    <t>Apresentação de trabalhos/resumos em congressos de Estudantes</t>
  </si>
  <si>
    <t>Apresentação de trabalhos/resumos em congressos profissionais locais/regionais</t>
  </si>
  <si>
    <t>Apresentação de trabalhos/resumos em congressos profissionais nacionais</t>
  </si>
  <si>
    <t>Publicação de trabalhos completos em anais de congressos nacionais</t>
  </si>
  <si>
    <t>Publicação de trabalhos completos em anais de congresso internacional</t>
  </si>
  <si>
    <t>Publicação em revista nacional/internacional não inclusa no Qualis/CAPES</t>
  </si>
  <si>
    <t>Publicação de livro</t>
  </si>
  <si>
    <t>Publicação de capítulos de livros</t>
  </si>
  <si>
    <t>Outras atividades pertinentes (ex.: prêmios científicos)</t>
  </si>
  <si>
    <t>Patente com registro de depósito</t>
  </si>
  <si>
    <t>Apresentação de trabalhos/resumos em congressos internacionais</t>
  </si>
  <si>
    <t>D</t>
  </si>
  <si>
    <t>PRODUÇÃO ACADÊMICA</t>
  </si>
  <si>
    <t>Publicação em revista nacional/internacional inclusa no Qualis/CAPES - Qualis C da Área Geografia</t>
  </si>
  <si>
    <t>VALIDAÇÃO DA COMISSÃO - CONTAGEM</t>
  </si>
  <si>
    <t>Especialização na área do Programa (360 h ou superior)</t>
  </si>
  <si>
    <t>Especialização em outras áreas (360 h ou superior)</t>
  </si>
  <si>
    <t>Participação em congressos e simpósios sem apresentação de trabalho</t>
  </si>
  <si>
    <t>Comissão organizadora eventos científicos/extensão (Feiras de Ciências, Congressos etc.)</t>
  </si>
  <si>
    <t>E</t>
  </si>
  <si>
    <t>ATIVIDADES DE EXTENSÃO</t>
  </si>
  <si>
    <t>PONTUAÇÃO PRELIMINAR TOTAL:</t>
  </si>
  <si>
    <t>UNIVERSIDADE FEDERAL DE PERNAMBUCO</t>
  </si>
  <si>
    <t>PROGRAMA DE PÓS-GRADUAÇÃO EM GEOGRAFIA</t>
  </si>
  <si>
    <t>NOME COMPLETO DO(A) CANDIDATO(A):</t>
  </si>
  <si>
    <t>Minicurso (mínimo 12h), como aluno</t>
  </si>
  <si>
    <t>Minicurso (mínimo 8h), como facilitador</t>
  </si>
  <si>
    <t>Participação em cursos com média duração (mínimo 40h)</t>
  </si>
  <si>
    <t>Palestrante/Monitor em eventos científicos e de extensão locais, minicursos</t>
  </si>
  <si>
    <t>Monitoria na Graduação com Bolsa</t>
  </si>
  <si>
    <t>Outras atividades (técnico em pesquisa, assistente de laboratório, monitoria voluntária, etc.)</t>
  </si>
  <si>
    <t>Estágio voluntário não curricular</t>
  </si>
  <si>
    <t>PIBIC ou similar, incluindo PET e Iniciação à Docência e Residência Pedagógica</t>
  </si>
  <si>
    <t xml:space="preserve">Participação em Bancas Examinadoras de conclusão de curso </t>
  </si>
  <si>
    <t>Projeto de Extensão (bolsista ou voluntário)</t>
  </si>
  <si>
    <t xml:space="preserve">TABELA DE AVALIAÇÃO DO CURRÍCULO - SELEÇÃO MESTRADO turma 2025 </t>
  </si>
  <si>
    <t xml:space="preserve"> 11.</t>
  </si>
  <si>
    <t>Monitoria na Graduação Voluntário</t>
  </si>
  <si>
    <t>Publicação em revista nacional/internacional inclusa no Qualis/CAPES - Qualis A1 e A2 da Área Geografia</t>
  </si>
  <si>
    <t>Publicação em revista nacional/internacional inclusa no Qualis/CAPES - Qualis A3 e A4 da Área Geografia</t>
  </si>
  <si>
    <t>Publicação em revista nacional/internacional inclusa no Qualis/CAPES - Qualis B1 e B2 da Área Geografia</t>
  </si>
  <si>
    <t>Publicação em revista nacional/internacional inclusa no Qualis/CAPES - Qualis B3 e B4 da Área Geografia</t>
  </si>
  <si>
    <t xml:space="preserve"> 28.</t>
  </si>
  <si>
    <t xml:space="preserve">PONTUAÇÃO PRELIMINAR </t>
  </si>
  <si>
    <t xml:space="preserve">PARCIAL PRELIMINAR </t>
  </si>
  <si>
    <t>PONTUAÇÃO FINAL (COMISSÃO)</t>
  </si>
  <si>
    <t>PARCIAL FINAL (COMISSÃO)</t>
  </si>
  <si>
    <t>PONTUAÇÃO FINAL TOTAL (COMISSÃO):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</si>
</sst>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.&quot;"/>
    <numFmt numFmtId="165" formatCode="000\ &quot;h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textRotation="90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2" fontId="2" fillId="5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textRotation="90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/>
    <xf numFmtId="164" fontId="2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164" fontId="2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164" fontId="2" fillId="7" borderId="2" xfId="0" applyNumberFormat="1" applyFont="1" applyFill="1" applyBorder="1" applyAlignment="1">
      <alignment vertical="center"/>
    </xf>
    <xf numFmtId="0" fontId="1" fillId="7" borderId="2" xfId="0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/>
    </xf>
    <xf numFmtId="2" fontId="2" fillId="5" borderId="2" xfId="0" applyNumberFormat="1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2" fontId="5" fillId="2" borderId="0" xfId="0" applyNumberFormat="1" applyFont="1" applyFill="1" applyAlignment="1"/>
    <xf numFmtId="2" fontId="3" fillId="2" borderId="0" xfId="0" applyNumberFormat="1" applyFont="1" applyFill="1" applyBorder="1" applyAlignment="1"/>
    <xf numFmtId="0" fontId="7" fillId="6" borderId="0" xfId="0" applyFont="1" applyFill="1" applyAlignment="1">
      <alignment horizontal="right" vertical="center" wrapText="1"/>
    </xf>
    <xf numFmtId="0" fontId="2" fillId="6" borderId="0" xfId="0" applyFont="1" applyFill="1" applyBorder="1" applyAlignment="1">
      <alignment horizontal="left" vertical="center"/>
    </xf>
    <xf numFmtId="0" fontId="2" fillId="5" borderId="1" xfId="0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 applyProtection="1">
      <alignment vertical="center"/>
      <protection locked="0"/>
    </xf>
    <xf numFmtId="165" fontId="2" fillId="5" borderId="2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textRotation="90" wrapText="1"/>
    </xf>
    <xf numFmtId="2" fontId="1" fillId="5" borderId="0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2" fontId="1" fillId="5" borderId="1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textRotation="90" wrapText="1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53687</xdr:colOff>
      <xdr:row>1</xdr:row>
      <xdr:rowOff>4657</xdr:rowOff>
    </xdr:from>
    <xdr:to>
      <xdr:col>2</xdr:col>
      <xdr:colOff>174914</xdr:colOff>
      <xdr:row>6</xdr:row>
      <xdr:rowOff>50157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7" y="204682"/>
          <a:ext cx="692727" cy="1045625"/>
        </a:xfrm>
        <a:prstGeom prst="rect">
          <a:avLst/>
        </a:prstGeom>
      </xdr:spPr>
    </xdr:pic>
    <xdr:clientData/>
  </xdr:twoCellAnchor>
  <xdr:twoCellAnchor editAs="oneCell">
    <xdr:from>
      <xdr:col>10</xdr:col>
      <xdr:colOff>96742</xdr:colOff>
      <xdr:row>1</xdr:row>
      <xdr:rowOff>4136</xdr:rowOff>
    </xdr:from>
    <xdr:to>
      <xdr:col>10</xdr:col>
      <xdr:colOff>684310</xdr:colOff>
      <xdr:row>6</xdr:row>
      <xdr:rowOff>25206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9367" y="204161"/>
          <a:ext cx="587568" cy="1021195"/>
        </a:xfrm>
        <a:prstGeom prst="rect">
          <a:avLst/>
        </a:prstGeom>
      </xdr:spPr>
    </xdr:pic>
    <xdr:clientData/>
  </xdr:twoCellAnchor>
  <xdr:oneCellAnchor>
    <xdr:from>
      <xdr:col>4</xdr:col>
      <xdr:colOff>352425</xdr:colOff>
      <xdr:row>12</xdr:row>
      <xdr:rowOff>95250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428625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view="pageBreakPreview" topLeftCell="A24" zoomScaleNormal="100" zoomScaleSheetLayoutView="100" workbookViewId="0">
      <selection activeCell="F30" sqref="F30"/>
    </sheetView>
  </sheetViews>
  <sheetFormatPr defaultRowHeight="15.75" x14ac:dyDescent="0.25"/>
  <cols>
    <col min="1" max="1" width="2.42578125" style="3" bestFit="1" customWidth="1"/>
    <col min="2" max="2" width="6.140625" style="4" customWidth="1"/>
    <col min="3" max="3" width="3.42578125" style="2" bestFit="1" customWidth="1"/>
    <col min="4" max="4" width="47" style="5" customWidth="1"/>
    <col min="5" max="5" width="11" style="2" customWidth="1"/>
    <col min="6" max="6" width="22.140625" style="2" customWidth="1"/>
    <col min="7" max="7" width="12.42578125" style="2" bestFit="1" customWidth="1"/>
    <col min="8" max="8" width="12.42578125" style="2" customWidth="1"/>
    <col min="9" max="9" width="21.85546875" style="2" customWidth="1"/>
    <col min="10" max="10" width="12.85546875" style="2" customWidth="1"/>
    <col min="11" max="11" width="11.5703125" style="2" customWidth="1"/>
    <col min="12" max="16384" width="9.140625" style="2"/>
  </cols>
  <sheetData>
    <row r="1" spans="1:11" ht="15.75" customHeight="1" x14ac:dyDescent="0.25">
      <c r="A1" s="68"/>
      <c r="B1" s="68"/>
      <c r="C1" s="68"/>
      <c r="D1" s="70"/>
      <c r="E1" s="70"/>
      <c r="F1" s="70"/>
      <c r="G1" s="70"/>
      <c r="H1" s="70"/>
      <c r="I1" s="70"/>
      <c r="J1" s="70"/>
      <c r="K1" s="69"/>
    </row>
    <row r="2" spans="1:11" ht="15.75" customHeight="1" x14ac:dyDescent="0.25">
      <c r="A2" s="68"/>
      <c r="B2" s="68"/>
      <c r="C2" s="68"/>
      <c r="D2" s="66"/>
      <c r="E2" s="66"/>
      <c r="F2" s="66"/>
      <c r="G2" s="66"/>
      <c r="H2" s="66"/>
      <c r="I2" s="66"/>
      <c r="J2" s="66"/>
      <c r="K2" s="69"/>
    </row>
    <row r="3" spans="1:11" ht="15.75" customHeight="1" x14ac:dyDescent="0.25">
      <c r="A3" s="68"/>
      <c r="B3" s="68"/>
      <c r="C3" s="68"/>
      <c r="D3" s="66" t="s">
        <v>42</v>
      </c>
      <c r="E3" s="66"/>
      <c r="F3" s="66"/>
      <c r="G3" s="66"/>
      <c r="H3" s="66"/>
      <c r="I3" s="66"/>
      <c r="J3" s="66"/>
      <c r="K3" s="69"/>
    </row>
    <row r="4" spans="1:11" ht="15.75" customHeight="1" x14ac:dyDescent="0.25">
      <c r="A4" s="68"/>
      <c r="B4" s="68"/>
      <c r="C4" s="68"/>
      <c r="D4" s="66" t="s">
        <v>43</v>
      </c>
      <c r="E4" s="66"/>
      <c r="F4" s="66"/>
      <c r="G4" s="66"/>
      <c r="H4" s="66"/>
      <c r="I4" s="66"/>
      <c r="J4" s="66"/>
      <c r="K4" s="69"/>
    </row>
    <row r="5" spans="1:11" ht="15.75" customHeight="1" x14ac:dyDescent="0.25">
      <c r="A5" s="68"/>
      <c r="B5" s="68"/>
      <c r="C5" s="68"/>
      <c r="D5" s="66" t="s">
        <v>55</v>
      </c>
      <c r="E5" s="66"/>
      <c r="F5" s="66"/>
      <c r="G5" s="66"/>
      <c r="H5" s="66"/>
      <c r="I5" s="66"/>
      <c r="J5" s="66"/>
      <c r="K5" s="69"/>
    </row>
    <row r="6" spans="1:11" ht="15.75" customHeight="1" x14ac:dyDescent="0.25">
      <c r="A6" s="68"/>
      <c r="B6" s="68"/>
      <c r="C6" s="68"/>
      <c r="D6" s="70"/>
      <c r="E6" s="70"/>
      <c r="F6" s="70"/>
      <c r="G6" s="70"/>
      <c r="H6" s="70"/>
      <c r="I6" s="70"/>
      <c r="J6" s="70"/>
      <c r="K6" s="69"/>
    </row>
    <row r="7" spans="1:11" ht="15.75" customHeight="1" x14ac:dyDescent="0.25">
      <c r="A7" s="68"/>
      <c r="B7" s="68"/>
      <c r="C7" s="68"/>
      <c r="D7" s="31" t="s">
        <v>44</v>
      </c>
      <c r="E7" s="67"/>
      <c r="F7" s="67"/>
      <c r="G7" s="67"/>
      <c r="H7" s="67"/>
      <c r="I7" s="67"/>
      <c r="J7" s="32"/>
      <c r="K7" s="69"/>
    </row>
    <row r="8" spans="1:11" ht="15.7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s="1" customFormat="1" ht="44.25" customHeight="1" x14ac:dyDescent="0.25">
      <c r="A9" s="6"/>
      <c r="B9" s="7"/>
      <c r="C9" s="8"/>
      <c r="D9" s="9" t="s">
        <v>0</v>
      </c>
      <c r="E9" s="9" t="s">
        <v>7</v>
      </c>
      <c r="F9" s="9" t="s">
        <v>1</v>
      </c>
      <c r="G9" s="9" t="s">
        <v>63</v>
      </c>
      <c r="H9" s="9" t="s">
        <v>64</v>
      </c>
      <c r="I9" s="9" t="s">
        <v>34</v>
      </c>
      <c r="J9" s="9" t="s">
        <v>65</v>
      </c>
      <c r="K9" s="9" t="s">
        <v>66</v>
      </c>
    </row>
    <row r="10" spans="1:11" ht="25.5" customHeight="1" x14ac:dyDescent="0.25">
      <c r="A10" s="62" t="s">
        <v>6</v>
      </c>
      <c r="B10" s="60" t="s">
        <v>5</v>
      </c>
      <c r="C10" s="20">
        <v>1</v>
      </c>
      <c r="D10" s="21" t="s">
        <v>2</v>
      </c>
      <c r="E10" s="33"/>
      <c r="F10" s="42"/>
      <c r="G10" s="26">
        <f>IF(ISBLANK(F10),0,E10)</f>
        <v>0</v>
      </c>
      <c r="H10" s="48">
        <f>SUM(G10:G14)</f>
        <v>0</v>
      </c>
      <c r="I10" s="38"/>
      <c r="J10" s="13">
        <f>IF(I10="OK",G10,IF(I10="N",0,I10))</f>
        <v>0</v>
      </c>
      <c r="K10" s="49">
        <f>SUM(J10:J14)</f>
        <v>0</v>
      </c>
    </row>
    <row r="11" spans="1:11" ht="25.5" customHeight="1" x14ac:dyDescent="0.25">
      <c r="A11" s="62"/>
      <c r="B11" s="60"/>
      <c r="C11" s="22">
        <v>2</v>
      </c>
      <c r="D11" s="23" t="s">
        <v>3</v>
      </c>
      <c r="E11" s="34"/>
      <c r="F11" s="43"/>
      <c r="G11" s="27">
        <f>IF(ISBLANK(F11),0,(0.8*E11))</f>
        <v>0</v>
      </c>
      <c r="H11" s="48"/>
      <c r="I11" s="39"/>
      <c r="J11" s="13">
        <f>IF(I11="OK",G11,IF(I11="N",0,(0.8*I11)))</f>
        <v>0</v>
      </c>
      <c r="K11" s="49"/>
    </row>
    <row r="12" spans="1:11" ht="25.5" customHeight="1" x14ac:dyDescent="0.25">
      <c r="A12" s="62"/>
      <c r="B12" s="60"/>
      <c r="C12" s="22">
        <v>3</v>
      </c>
      <c r="D12" s="23" t="s">
        <v>35</v>
      </c>
      <c r="E12" s="34"/>
      <c r="F12" s="43"/>
      <c r="G12" s="27">
        <f>IF(ISBLANK(F12),0,(2*E12))</f>
        <v>0</v>
      </c>
      <c r="H12" s="48"/>
      <c r="I12" s="39"/>
      <c r="J12" s="13">
        <f>IF(I12="OK",G12,IF(I12="N",0,(2*I12)))</f>
        <v>0</v>
      </c>
      <c r="K12" s="49"/>
    </row>
    <row r="13" spans="1:11" ht="25.5" customHeight="1" x14ac:dyDescent="0.25">
      <c r="A13" s="62"/>
      <c r="B13" s="60"/>
      <c r="C13" s="22">
        <v>4</v>
      </c>
      <c r="D13" s="23" t="s">
        <v>36</v>
      </c>
      <c r="E13" s="34"/>
      <c r="F13" s="43"/>
      <c r="G13" s="27">
        <f>IF(ISBLANK(F13),0,(1*E13))</f>
        <v>0</v>
      </c>
      <c r="H13" s="48"/>
      <c r="I13" s="39"/>
      <c r="J13" s="13">
        <f t="shared" ref="J13:J51" si="0">IF(I13="OK",G13,IF(I13="N",0,I13))</f>
        <v>0</v>
      </c>
      <c r="K13" s="49"/>
    </row>
    <row r="14" spans="1:11" ht="25.5" customHeight="1" x14ac:dyDescent="0.25">
      <c r="A14" s="63"/>
      <c r="B14" s="61"/>
      <c r="C14" s="22">
        <v>5</v>
      </c>
      <c r="D14" s="23" t="s">
        <v>4</v>
      </c>
      <c r="E14" s="35"/>
      <c r="F14" s="43"/>
      <c r="G14" s="27">
        <f>IF(ISBLANK(F14),0,((0.5*E14)/120))</f>
        <v>0</v>
      </c>
      <c r="H14" s="57"/>
      <c r="I14" s="39"/>
      <c r="J14" s="13">
        <f>IF(I14="OK",G14,IF(I14="N",0,(0.5*I14)/180))</f>
        <v>0</v>
      </c>
      <c r="K14" s="49"/>
    </row>
    <row r="15" spans="1:11" ht="25.5" customHeight="1" x14ac:dyDescent="0.25">
      <c r="A15" s="51" t="s">
        <v>12</v>
      </c>
      <c r="B15" s="54" t="s">
        <v>13</v>
      </c>
      <c r="C15" s="24">
        <v>6</v>
      </c>
      <c r="D15" s="25" t="s">
        <v>8</v>
      </c>
      <c r="E15" s="36"/>
      <c r="F15" s="44"/>
      <c r="G15" s="28">
        <f>IF(ISBLANK(F15),0,(1*E15))</f>
        <v>0</v>
      </c>
      <c r="H15" s="58">
        <f>SUM(G15:G23)</f>
        <v>0</v>
      </c>
      <c r="I15" s="40"/>
      <c r="J15" s="10">
        <f t="shared" si="0"/>
        <v>0</v>
      </c>
      <c r="K15" s="50">
        <f>SUM(J15:J23)</f>
        <v>0</v>
      </c>
    </row>
    <row r="16" spans="1:11" ht="25.5" customHeight="1" x14ac:dyDescent="0.25">
      <c r="A16" s="52"/>
      <c r="B16" s="55"/>
      <c r="C16" s="24">
        <v>7</v>
      </c>
      <c r="D16" s="25" t="s">
        <v>9</v>
      </c>
      <c r="E16" s="36"/>
      <c r="F16" s="44"/>
      <c r="G16" s="28">
        <f>IF(ISBLANK(F16),0,(1.5*E16))</f>
        <v>0</v>
      </c>
      <c r="H16" s="58"/>
      <c r="I16" s="40"/>
      <c r="J16" s="10">
        <f>IF(I16="OK",G16,IF(I16="N",0,(1.5*I16)))</f>
        <v>0</v>
      </c>
      <c r="K16" s="50"/>
    </row>
    <row r="17" spans="1:11" ht="25.5" customHeight="1" x14ac:dyDescent="0.25">
      <c r="A17" s="52"/>
      <c r="B17" s="55"/>
      <c r="C17" s="24">
        <v>8</v>
      </c>
      <c r="D17" s="25" t="s">
        <v>10</v>
      </c>
      <c r="E17" s="36"/>
      <c r="F17" s="44"/>
      <c r="G17" s="28">
        <f>IF(ISBLANK(F17),0,(2*E17))</f>
        <v>0</v>
      </c>
      <c r="H17" s="58"/>
      <c r="I17" s="40"/>
      <c r="J17" s="10">
        <f>IF(I17="OK",G17,IF(I17="N",0,(2*I17)))</f>
        <v>0</v>
      </c>
      <c r="K17" s="50"/>
    </row>
    <row r="18" spans="1:11" ht="25.5" customHeight="1" x14ac:dyDescent="0.25">
      <c r="A18" s="52"/>
      <c r="B18" s="55"/>
      <c r="C18" s="24">
        <v>9</v>
      </c>
      <c r="D18" s="25" t="s">
        <v>11</v>
      </c>
      <c r="E18" s="36"/>
      <c r="F18" s="44"/>
      <c r="G18" s="28">
        <f>IF(ISBLANK(F18),0,(1.5*E18))</f>
        <v>0</v>
      </c>
      <c r="H18" s="58"/>
      <c r="I18" s="40"/>
      <c r="J18" s="10">
        <f>IF(I18="OK",G18,IF(I18="N",0,(1.5*I18)))</f>
        <v>0</v>
      </c>
      <c r="K18" s="50"/>
    </row>
    <row r="19" spans="1:11" ht="25.5" customHeight="1" x14ac:dyDescent="0.25">
      <c r="A19" s="52"/>
      <c r="B19" s="55"/>
      <c r="C19" s="24">
        <v>10</v>
      </c>
      <c r="D19" s="25" t="s">
        <v>49</v>
      </c>
      <c r="E19" s="36"/>
      <c r="F19" s="44"/>
      <c r="G19" s="28">
        <f>IF(ISBLANK(F19),0,(1*E19))</f>
        <v>0</v>
      </c>
      <c r="H19" s="58"/>
      <c r="I19" s="40"/>
      <c r="J19" s="10">
        <f t="shared" si="0"/>
        <v>0</v>
      </c>
      <c r="K19" s="50"/>
    </row>
    <row r="20" spans="1:11" ht="25.5" customHeight="1" x14ac:dyDescent="0.25">
      <c r="A20" s="52"/>
      <c r="B20" s="55"/>
      <c r="C20" s="24" t="s">
        <v>56</v>
      </c>
      <c r="D20" s="25" t="s">
        <v>57</v>
      </c>
      <c r="E20" s="36"/>
      <c r="F20" s="44"/>
      <c r="G20" s="28">
        <f>IF(ISBLANK(F20),0,(0.2*E20))</f>
        <v>0</v>
      </c>
      <c r="H20" s="58"/>
      <c r="I20" s="40"/>
      <c r="J20" s="10">
        <f t="shared" si="0"/>
        <v>0</v>
      </c>
      <c r="K20" s="50"/>
    </row>
    <row r="21" spans="1:11" ht="25.5" customHeight="1" x14ac:dyDescent="0.25">
      <c r="A21" s="52"/>
      <c r="B21" s="55"/>
      <c r="C21" s="24">
        <v>12</v>
      </c>
      <c r="D21" s="25" t="s">
        <v>16</v>
      </c>
      <c r="E21" s="36"/>
      <c r="F21" s="44"/>
      <c r="G21" s="28">
        <f>IF(ISBLANK(F21),0,((1/6)*E21))</f>
        <v>0</v>
      </c>
      <c r="H21" s="58"/>
      <c r="I21" s="40"/>
      <c r="J21" s="10">
        <f>IF(I21="OK",G21,IF(I21="N",0,(1/6)*I21))</f>
        <v>0</v>
      </c>
      <c r="K21" s="50"/>
    </row>
    <row r="22" spans="1:11" ht="25.5" customHeight="1" x14ac:dyDescent="0.25">
      <c r="A22" s="52"/>
      <c r="B22" s="55"/>
      <c r="C22" s="24">
        <v>13</v>
      </c>
      <c r="D22" s="25" t="s">
        <v>50</v>
      </c>
      <c r="E22" s="36"/>
      <c r="F22" s="44"/>
      <c r="G22" s="28">
        <f>IF(ISBLANK(F22),0,((0.5/6)*E22))</f>
        <v>0</v>
      </c>
      <c r="H22" s="58"/>
      <c r="I22" s="40"/>
      <c r="J22" s="10">
        <f>IF(I22="OK",G22,IF(I22="N",0,((0.5/6)*I22)))</f>
        <v>0</v>
      </c>
      <c r="K22" s="50"/>
    </row>
    <row r="23" spans="1:11" ht="25.5" customHeight="1" x14ac:dyDescent="0.25">
      <c r="A23" s="53"/>
      <c r="B23" s="56"/>
      <c r="C23" s="24">
        <v>14</v>
      </c>
      <c r="D23" s="25" t="s">
        <v>17</v>
      </c>
      <c r="E23" s="36"/>
      <c r="F23" s="44"/>
      <c r="G23" s="28">
        <f>IF(ISBLANK(F23),0,((0.5/6)*E23))</f>
        <v>0</v>
      </c>
      <c r="H23" s="59"/>
      <c r="I23" s="40"/>
      <c r="J23" s="10">
        <f>IF(I23="OK",G23,IF(I23="N",0,((0.5/6)*I23)))</f>
        <v>0</v>
      </c>
      <c r="K23" s="50"/>
    </row>
    <row r="24" spans="1:11" ht="25.5" customHeight="1" x14ac:dyDescent="0.25">
      <c r="A24" s="64" t="s">
        <v>18</v>
      </c>
      <c r="B24" s="65" t="s">
        <v>19</v>
      </c>
      <c r="C24" s="22">
        <v>15</v>
      </c>
      <c r="D24" s="23" t="s">
        <v>51</v>
      </c>
      <c r="E24" s="34"/>
      <c r="F24" s="43"/>
      <c r="G24" s="27">
        <f>IF(ISBLANK(F24),0,((1*E24)/120))</f>
        <v>0</v>
      </c>
      <c r="H24" s="48">
        <f>SUM(G24:G27)</f>
        <v>0</v>
      </c>
      <c r="I24" s="39"/>
      <c r="J24" s="13">
        <f>IF(I24="OK",G24,IF(I24="N",0,(I24/1200)))</f>
        <v>0</v>
      </c>
      <c r="K24" s="49">
        <f>SUM(J24:J27)</f>
        <v>0</v>
      </c>
    </row>
    <row r="25" spans="1:11" ht="25.5" customHeight="1" x14ac:dyDescent="0.25">
      <c r="A25" s="62"/>
      <c r="B25" s="60"/>
      <c r="C25" s="22">
        <v>16</v>
      </c>
      <c r="D25" s="23" t="s">
        <v>52</v>
      </c>
      <c r="E25" s="34"/>
      <c r="F25" s="43"/>
      <c r="G25" s="27">
        <f>IF(ISBLANK(F25),0,(1*E25))</f>
        <v>0</v>
      </c>
      <c r="H25" s="48"/>
      <c r="I25" s="38"/>
      <c r="J25" s="13">
        <f t="shared" si="0"/>
        <v>0</v>
      </c>
      <c r="K25" s="49"/>
    </row>
    <row r="26" spans="1:11" ht="25.5" customHeight="1" x14ac:dyDescent="0.25">
      <c r="A26" s="62"/>
      <c r="B26" s="60"/>
      <c r="C26" s="22">
        <v>17</v>
      </c>
      <c r="D26" s="23" t="s">
        <v>14</v>
      </c>
      <c r="E26" s="34"/>
      <c r="F26" s="43"/>
      <c r="G26" s="27">
        <f>IF(ISBLANK(F26),0,(1*E26))</f>
        <v>0</v>
      </c>
      <c r="H26" s="48"/>
      <c r="I26" s="39"/>
      <c r="J26" s="13">
        <f t="shared" si="0"/>
        <v>0</v>
      </c>
      <c r="K26" s="49"/>
    </row>
    <row r="27" spans="1:11" ht="25.5" customHeight="1" x14ac:dyDescent="0.25">
      <c r="A27" s="63"/>
      <c r="B27" s="61"/>
      <c r="C27" s="22">
        <v>18</v>
      </c>
      <c r="D27" s="23" t="s">
        <v>15</v>
      </c>
      <c r="E27" s="34"/>
      <c r="F27" s="43"/>
      <c r="G27" s="27">
        <f>IF(ISBLANK(F27),0,(1*E27))</f>
        <v>0</v>
      </c>
      <c r="H27" s="57"/>
      <c r="I27" s="39"/>
      <c r="J27" s="13">
        <f t="shared" si="0"/>
        <v>0</v>
      </c>
      <c r="K27" s="49"/>
    </row>
    <row r="28" spans="1:11" ht="25.5" customHeight="1" x14ac:dyDescent="0.25">
      <c r="A28" s="51" t="s">
        <v>31</v>
      </c>
      <c r="B28" s="54" t="s">
        <v>32</v>
      </c>
      <c r="C28" s="24">
        <v>19</v>
      </c>
      <c r="D28" s="25" t="s">
        <v>20</v>
      </c>
      <c r="E28" s="36"/>
      <c r="F28" s="44"/>
      <c r="G28" s="28">
        <f>IF(ISBLANK(F28),0,(0.1*E28))</f>
        <v>0</v>
      </c>
      <c r="H28" s="58">
        <f>SUM(G28:G43)</f>
        <v>0</v>
      </c>
      <c r="I28" s="40"/>
      <c r="J28" s="10">
        <f>IF(I28="OK",G28,IF(I28="N",0,(0.1*I28)))</f>
        <v>0</v>
      </c>
      <c r="K28" s="50">
        <f>SUM(J28:J43)</f>
        <v>0</v>
      </c>
    </row>
    <row r="29" spans="1:11" ht="25.5" customHeight="1" x14ac:dyDescent="0.25">
      <c r="A29" s="52"/>
      <c r="B29" s="55"/>
      <c r="C29" s="24">
        <v>20</v>
      </c>
      <c r="D29" s="25" t="s">
        <v>21</v>
      </c>
      <c r="E29" s="36"/>
      <c r="F29" s="44"/>
      <c r="G29" s="28">
        <f>IF(ISBLANK(F29),0,(0.2*E29))</f>
        <v>0</v>
      </c>
      <c r="H29" s="58"/>
      <c r="I29" s="40"/>
      <c r="J29" s="10">
        <f>IF(I29="OK",G29,IF(I29="N",0,(0.2*I29)))</f>
        <v>0</v>
      </c>
      <c r="K29" s="50"/>
    </row>
    <row r="30" spans="1:11" ht="25.5" customHeight="1" x14ac:dyDescent="0.25">
      <c r="A30" s="52"/>
      <c r="B30" s="55"/>
      <c r="C30" s="24">
        <v>21</v>
      </c>
      <c r="D30" s="25" t="s">
        <v>22</v>
      </c>
      <c r="E30" s="36"/>
      <c r="F30" s="44"/>
      <c r="G30" s="28">
        <f>IF(ISBLANK(F30),0,(0.5*E30))</f>
        <v>0</v>
      </c>
      <c r="H30" s="58"/>
      <c r="I30" s="40"/>
      <c r="J30" s="10">
        <f>IF(I30="OK",G30,IF(I30="N",0,(0.5*I30)))</f>
        <v>0</v>
      </c>
      <c r="K30" s="50"/>
    </row>
    <row r="31" spans="1:11" ht="25.5" customHeight="1" x14ac:dyDescent="0.25">
      <c r="A31" s="52"/>
      <c r="B31" s="55"/>
      <c r="C31" s="24">
        <v>22</v>
      </c>
      <c r="D31" s="25" t="s">
        <v>23</v>
      </c>
      <c r="E31" s="36"/>
      <c r="F31" s="44"/>
      <c r="G31" s="28">
        <f>IF(ISBLANK(F31),0,(1*E31))</f>
        <v>0</v>
      </c>
      <c r="H31" s="58"/>
      <c r="I31" s="40"/>
      <c r="J31" s="10">
        <f t="shared" si="0"/>
        <v>0</v>
      </c>
      <c r="K31" s="50"/>
    </row>
    <row r="32" spans="1:11" ht="25.5" customHeight="1" x14ac:dyDescent="0.25">
      <c r="A32" s="52"/>
      <c r="B32" s="55"/>
      <c r="C32" s="24">
        <v>23</v>
      </c>
      <c r="D32" s="25" t="s">
        <v>30</v>
      </c>
      <c r="E32" s="36"/>
      <c r="F32" s="44"/>
      <c r="G32" s="28">
        <f>IF(ISBLANK(F32),0,(1*E32))</f>
        <v>0</v>
      </c>
      <c r="H32" s="58"/>
      <c r="I32" s="40"/>
      <c r="J32" s="10">
        <f t="shared" si="0"/>
        <v>0</v>
      </c>
      <c r="K32" s="50"/>
    </row>
    <row r="33" spans="1:11" ht="25.5" customHeight="1" x14ac:dyDescent="0.25">
      <c r="A33" s="52"/>
      <c r="B33" s="55"/>
      <c r="C33" s="24">
        <v>24</v>
      </c>
      <c r="D33" s="25" t="s">
        <v>24</v>
      </c>
      <c r="E33" s="36"/>
      <c r="F33" s="44"/>
      <c r="G33" s="28">
        <f>IF(ISBLANK(F33),0,(1*E33))</f>
        <v>0</v>
      </c>
      <c r="H33" s="58"/>
      <c r="I33" s="40"/>
      <c r="J33" s="10">
        <f t="shared" si="0"/>
        <v>0</v>
      </c>
      <c r="K33" s="50"/>
    </row>
    <row r="34" spans="1:11" ht="25.5" customHeight="1" x14ac:dyDescent="0.25">
      <c r="A34" s="52"/>
      <c r="B34" s="55"/>
      <c r="C34" s="24">
        <v>25</v>
      </c>
      <c r="D34" s="25" t="s">
        <v>58</v>
      </c>
      <c r="E34" s="36"/>
      <c r="F34" s="44"/>
      <c r="G34" s="28">
        <f>IF(ISBLANK(F34),0,(10*E34))</f>
        <v>0</v>
      </c>
      <c r="H34" s="58"/>
      <c r="I34" s="40"/>
      <c r="J34" s="10">
        <f>IF(I34="OK",G34,IF(I34="N",0,(10*I34)))</f>
        <v>0</v>
      </c>
      <c r="K34" s="50"/>
    </row>
    <row r="35" spans="1:11" ht="25.5" customHeight="1" x14ac:dyDescent="0.25">
      <c r="A35" s="52"/>
      <c r="B35" s="55"/>
      <c r="C35" s="24">
        <v>26</v>
      </c>
      <c r="D35" s="25" t="s">
        <v>59</v>
      </c>
      <c r="E35" s="36"/>
      <c r="F35" s="44"/>
      <c r="G35" s="28">
        <f>IF(ISBLANK(F35),0,(9*E35))</f>
        <v>0</v>
      </c>
      <c r="H35" s="58"/>
      <c r="I35" s="40"/>
      <c r="J35" s="10">
        <f>IF(I35="OK",G35,IF(I35="N",0,(9*I35)))</f>
        <v>0</v>
      </c>
      <c r="K35" s="50"/>
    </row>
    <row r="36" spans="1:11" ht="25.5" customHeight="1" x14ac:dyDescent="0.25">
      <c r="A36" s="52"/>
      <c r="B36" s="55"/>
      <c r="C36" s="24">
        <v>27</v>
      </c>
      <c r="D36" s="25" t="s">
        <v>60</v>
      </c>
      <c r="E36" s="36"/>
      <c r="F36" s="44"/>
      <c r="G36" s="28">
        <f>IF(ISBLANK(F36),0,(7*E36))</f>
        <v>0</v>
      </c>
      <c r="H36" s="58"/>
      <c r="I36" s="40"/>
      <c r="J36" s="10">
        <f>IF(I36="OK",G36,IF(I36="N",0,(7*I36)))</f>
        <v>0</v>
      </c>
      <c r="K36" s="50"/>
    </row>
    <row r="37" spans="1:11" ht="25.5" customHeight="1" x14ac:dyDescent="0.25">
      <c r="A37" s="52"/>
      <c r="B37" s="55"/>
      <c r="C37" s="24" t="s">
        <v>62</v>
      </c>
      <c r="D37" s="25" t="s">
        <v>61</v>
      </c>
      <c r="E37" s="36"/>
      <c r="F37" s="44"/>
      <c r="G37" s="28">
        <f>IF(ISBLANK(F37),0,(6*E37))</f>
        <v>0</v>
      </c>
      <c r="H37" s="58"/>
      <c r="I37" s="40"/>
      <c r="J37" s="10">
        <f>IF(I37="OK",G37,IF(I37="N",0,(7*I37)))</f>
        <v>0</v>
      </c>
      <c r="K37" s="50"/>
    </row>
    <row r="38" spans="1:11" ht="25.5" customHeight="1" x14ac:dyDescent="0.25">
      <c r="A38" s="52"/>
      <c r="B38" s="55"/>
      <c r="C38" s="24">
        <v>29</v>
      </c>
      <c r="D38" s="25" t="s">
        <v>33</v>
      </c>
      <c r="E38" s="36"/>
      <c r="F38" s="44"/>
      <c r="G38" s="28">
        <f>IF(ISBLANK(F38),0,(1*E38))</f>
        <v>0</v>
      </c>
      <c r="H38" s="58"/>
      <c r="I38" s="40"/>
      <c r="J38" s="10">
        <f>IF(I38="OK",G38,IF(I38="N",0,(2*I38)))</f>
        <v>0</v>
      </c>
      <c r="K38" s="50"/>
    </row>
    <row r="39" spans="1:11" ht="25.5" customHeight="1" x14ac:dyDescent="0.25">
      <c r="A39" s="52"/>
      <c r="B39" s="55"/>
      <c r="C39" s="24">
        <v>30</v>
      </c>
      <c r="D39" s="25" t="s">
        <v>25</v>
      </c>
      <c r="E39" s="36"/>
      <c r="F39" s="44"/>
      <c r="G39" s="28">
        <f>IF(ISBLANK(F39),0,(0.5*E39))</f>
        <v>0</v>
      </c>
      <c r="H39" s="58"/>
      <c r="I39" s="40"/>
      <c r="J39" s="10">
        <f t="shared" si="0"/>
        <v>0</v>
      </c>
      <c r="K39" s="50"/>
    </row>
    <row r="40" spans="1:11" ht="25.5" customHeight="1" x14ac:dyDescent="0.25">
      <c r="A40" s="52"/>
      <c r="B40" s="55"/>
      <c r="C40" s="24">
        <v>31</v>
      </c>
      <c r="D40" s="25" t="s">
        <v>26</v>
      </c>
      <c r="E40" s="36"/>
      <c r="F40" s="44"/>
      <c r="G40" s="28">
        <f>IF(ISBLANK(F40),0,(9*E40))</f>
        <v>0</v>
      </c>
      <c r="H40" s="58"/>
      <c r="I40" s="40"/>
      <c r="J40" s="10">
        <f>IF(I40="OK",G40,IF(I40="N",0,(3*I40)))</f>
        <v>0</v>
      </c>
      <c r="K40" s="50"/>
    </row>
    <row r="41" spans="1:11" ht="25.5" customHeight="1" x14ac:dyDescent="0.25">
      <c r="A41" s="52"/>
      <c r="B41" s="55"/>
      <c r="C41" s="24">
        <v>32</v>
      </c>
      <c r="D41" s="25" t="s">
        <v>27</v>
      </c>
      <c r="E41" s="36"/>
      <c r="F41" s="44"/>
      <c r="G41" s="28">
        <f>IF(ISBLANK(F41),0,(7*E41))</f>
        <v>0</v>
      </c>
      <c r="H41" s="58"/>
      <c r="I41" s="40"/>
      <c r="J41" s="10">
        <f>IF(I41="OK",G41,IF(I41="N",0,(2*I41)))</f>
        <v>0</v>
      </c>
      <c r="K41" s="50"/>
    </row>
    <row r="42" spans="1:11" ht="25.5" customHeight="1" x14ac:dyDescent="0.25">
      <c r="A42" s="52"/>
      <c r="B42" s="55"/>
      <c r="C42" s="24">
        <v>33</v>
      </c>
      <c r="D42" s="25" t="s">
        <v>28</v>
      </c>
      <c r="E42" s="36"/>
      <c r="F42" s="44"/>
      <c r="G42" s="28">
        <f>IF(ISBLANK(F42),0,(1*E42))</f>
        <v>0</v>
      </c>
      <c r="H42" s="58"/>
      <c r="I42" s="40"/>
      <c r="J42" s="10">
        <f t="shared" si="0"/>
        <v>0</v>
      </c>
      <c r="K42" s="50"/>
    </row>
    <row r="43" spans="1:11" ht="25.5" customHeight="1" x14ac:dyDescent="0.25">
      <c r="A43" s="53"/>
      <c r="B43" s="56"/>
      <c r="C43" s="24">
        <v>34</v>
      </c>
      <c r="D43" s="25" t="s">
        <v>29</v>
      </c>
      <c r="E43" s="36"/>
      <c r="F43" s="44"/>
      <c r="G43" s="28">
        <f>IF(ISBLANK(F43),0,(3*E43))</f>
        <v>0</v>
      </c>
      <c r="H43" s="59"/>
      <c r="I43" s="40"/>
      <c r="J43" s="10">
        <f>IF(I43="OK",G43,IF(I43="N",0,(3*I43)))</f>
        <v>0</v>
      </c>
      <c r="K43" s="50"/>
    </row>
    <row r="44" spans="1:11" ht="25.5" customHeight="1" x14ac:dyDescent="0.25">
      <c r="A44" s="46" t="s">
        <v>39</v>
      </c>
      <c r="B44" s="47" t="s">
        <v>40</v>
      </c>
      <c r="C44" s="22">
        <v>35</v>
      </c>
      <c r="D44" s="23" t="s">
        <v>37</v>
      </c>
      <c r="E44" s="34"/>
      <c r="F44" s="43"/>
      <c r="G44" s="27">
        <f>IF(ISBLANK(F44),0,(0.2*E44))</f>
        <v>0</v>
      </c>
      <c r="H44" s="48">
        <f>SUM(G44:G51)</f>
        <v>0</v>
      </c>
      <c r="I44" s="39"/>
      <c r="J44" s="13">
        <f>IF(I44="OK",G44,IF(I44="N",0,(0.2*I44)))</f>
        <v>0</v>
      </c>
      <c r="K44" s="49">
        <f>SUM(J44:J51)</f>
        <v>0</v>
      </c>
    </row>
    <row r="45" spans="1:11" ht="25.5" customHeight="1" x14ac:dyDescent="0.25">
      <c r="A45" s="46"/>
      <c r="B45" s="47"/>
      <c r="C45" s="22">
        <v>36</v>
      </c>
      <c r="D45" s="23" t="s">
        <v>45</v>
      </c>
      <c r="E45" s="34"/>
      <c r="F45" s="43"/>
      <c r="G45" s="27">
        <f>IF(ISBLANK(F45),0,((0.5*E45)/12))</f>
        <v>0</v>
      </c>
      <c r="H45" s="48"/>
      <c r="I45" s="39"/>
      <c r="J45" s="13">
        <f>IF(I45="OK",G45,IF(I45="N",0,((0.5*I45)/12)))</f>
        <v>0</v>
      </c>
      <c r="K45" s="49"/>
    </row>
    <row r="46" spans="1:11" ht="25.5" customHeight="1" x14ac:dyDescent="0.25">
      <c r="A46" s="46"/>
      <c r="B46" s="47"/>
      <c r="C46" s="22">
        <v>37</v>
      </c>
      <c r="D46" s="23" t="s">
        <v>46</v>
      </c>
      <c r="E46" s="34"/>
      <c r="F46" s="43"/>
      <c r="G46" s="27">
        <f>IF(ISBLANK(F46),0,((0.5*E46)/8))</f>
        <v>0</v>
      </c>
      <c r="H46" s="48"/>
      <c r="I46" s="39"/>
      <c r="J46" s="13">
        <f>IF(I46="OK",G46,IF(I46="N",0,((0.5*I46)/8)))</f>
        <v>0</v>
      </c>
      <c r="K46" s="49"/>
    </row>
    <row r="47" spans="1:11" ht="25.5" customHeight="1" x14ac:dyDescent="0.25">
      <c r="A47" s="46"/>
      <c r="B47" s="47"/>
      <c r="C47" s="22">
        <v>38</v>
      </c>
      <c r="D47" s="23" t="s">
        <v>47</v>
      </c>
      <c r="E47" s="34"/>
      <c r="F47" s="43"/>
      <c r="G47" s="27">
        <f>IF(ISBLANK(F47),0,((1*E47)/40))</f>
        <v>0</v>
      </c>
      <c r="H47" s="48"/>
      <c r="I47" s="39"/>
      <c r="J47" s="13">
        <f>IF(I47="OK",G47,IF(I47="N",0,(I47/40)))</f>
        <v>0</v>
      </c>
      <c r="K47" s="49"/>
    </row>
    <row r="48" spans="1:11" ht="25.5" customHeight="1" x14ac:dyDescent="0.25">
      <c r="A48" s="46"/>
      <c r="B48" s="47"/>
      <c r="C48" s="22">
        <v>39</v>
      </c>
      <c r="D48" s="23" t="s">
        <v>48</v>
      </c>
      <c r="E48" s="34"/>
      <c r="F48" s="43"/>
      <c r="G48" s="27">
        <f>IF(ISBLANK(F48),0,(1*E48))</f>
        <v>0</v>
      </c>
      <c r="H48" s="48"/>
      <c r="I48" s="39"/>
      <c r="J48" s="13">
        <f t="shared" si="0"/>
        <v>0</v>
      </c>
      <c r="K48" s="49"/>
    </row>
    <row r="49" spans="1:11" ht="25.5" customHeight="1" x14ac:dyDescent="0.25">
      <c r="A49" s="46"/>
      <c r="B49" s="47"/>
      <c r="C49" s="22">
        <v>40</v>
      </c>
      <c r="D49" s="23" t="s">
        <v>53</v>
      </c>
      <c r="E49" s="34"/>
      <c r="F49" s="43"/>
      <c r="G49" s="27">
        <f>IF(ISBLANK(F49),0,(1*E49))</f>
        <v>0</v>
      </c>
      <c r="H49" s="48"/>
      <c r="I49" s="39"/>
      <c r="J49" s="13">
        <f t="shared" si="0"/>
        <v>0</v>
      </c>
      <c r="K49" s="49"/>
    </row>
    <row r="50" spans="1:11" ht="25.5" customHeight="1" x14ac:dyDescent="0.25">
      <c r="A50" s="46"/>
      <c r="B50" s="47"/>
      <c r="C50" s="22">
        <v>41</v>
      </c>
      <c r="D50" s="23" t="s">
        <v>38</v>
      </c>
      <c r="E50" s="34"/>
      <c r="F50" s="43"/>
      <c r="G50" s="27">
        <f>IF(ISBLANK(F50),0,(0.5*E50))</f>
        <v>0</v>
      </c>
      <c r="H50" s="48"/>
      <c r="I50" s="39"/>
      <c r="J50" s="13">
        <f>IF(I50="OK",G50,IF(I50="N",0,(0.5*I50)))</f>
        <v>0</v>
      </c>
      <c r="K50" s="49"/>
    </row>
    <row r="51" spans="1:11" ht="25.5" customHeight="1" x14ac:dyDescent="0.25">
      <c r="A51" s="46"/>
      <c r="B51" s="47"/>
      <c r="C51" s="11">
        <v>42</v>
      </c>
      <c r="D51" s="12" t="s">
        <v>54</v>
      </c>
      <c r="E51" s="37"/>
      <c r="F51" s="45"/>
      <c r="G51" s="13">
        <f>IF(ISBLANK(F51),0,(1*E51))</f>
        <v>0</v>
      </c>
      <c r="H51" s="48"/>
      <c r="I51" s="41"/>
      <c r="J51" s="13">
        <f t="shared" si="0"/>
        <v>0</v>
      </c>
      <c r="K51" s="49"/>
    </row>
    <row r="52" spans="1:11" ht="21" x14ac:dyDescent="0.35">
      <c r="A52" s="14"/>
      <c r="B52" s="15"/>
      <c r="C52" s="16"/>
      <c r="D52" s="17"/>
      <c r="E52" s="16"/>
      <c r="F52" s="16"/>
      <c r="G52" s="18" t="s">
        <v>41</v>
      </c>
      <c r="H52" s="30">
        <f>(((H10*2.5)+(H15*0.5)+(H24*2)+(H28*4)+(H44*1))/10)</f>
        <v>0</v>
      </c>
      <c r="I52" s="19"/>
      <c r="J52" s="18" t="s">
        <v>67</v>
      </c>
      <c r="K52" s="29">
        <f>(((K10*2.5)+(K15*0.5)+(K24*2)+(K28*4)+(K44*1))/10)</f>
        <v>0</v>
      </c>
    </row>
  </sheetData>
  <sheetProtection password="9F94" sheet="1" objects="1" scenarios="1" selectLockedCells="1"/>
  <mergeCells count="30">
    <mergeCell ref="B15:B23"/>
    <mergeCell ref="A15:A23"/>
    <mergeCell ref="A24:A27"/>
    <mergeCell ref="B24:B27"/>
    <mergeCell ref="D2:J2"/>
    <mergeCell ref="D3:J3"/>
    <mergeCell ref="D4:J4"/>
    <mergeCell ref="D5:J5"/>
    <mergeCell ref="E7:I7"/>
    <mergeCell ref="A8:K8"/>
    <mergeCell ref="A1:C7"/>
    <mergeCell ref="K1:K7"/>
    <mergeCell ref="D6:J6"/>
    <mergeCell ref="D1:J1"/>
    <mergeCell ref="A44:A51"/>
    <mergeCell ref="B44:B51"/>
    <mergeCell ref="H44:H51"/>
    <mergeCell ref="K10:K14"/>
    <mergeCell ref="K15:K23"/>
    <mergeCell ref="K24:K27"/>
    <mergeCell ref="K28:K43"/>
    <mergeCell ref="K44:K51"/>
    <mergeCell ref="A28:A43"/>
    <mergeCell ref="B28:B43"/>
    <mergeCell ref="H10:H14"/>
    <mergeCell ref="H15:H23"/>
    <mergeCell ref="H24:H27"/>
    <mergeCell ref="H28:H43"/>
    <mergeCell ref="B10:B14"/>
    <mergeCell ref="A10:A14"/>
  </mergeCells>
  <dataValidations xWindow="463" yWindow="363" count="44">
    <dataValidation type="decimal" allowBlank="1" showInputMessage="1" showErrorMessage="1" promptTitle="MÉDIA - GRADUAÇÃO EM GEOGRAFIA" prompt="Se você cursou Geografia (Bacharelado ou Licenciatura), insira aqui sua média de notas no curso. A média deverá estar entre 5,00 e 10,00, para ser aceita pela planilha." sqref="E10">
      <formula1>5</formula1>
      <formula2>10</formula2>
    </dataValidation>
    <dataValidation allowBlank="1" showInputMessage="1" showErrorMessage="1" promptTitle="MÉDIA - CURSO EM OUTRA ÁREA" prompt="Se você cursou Bacharelado ou Licenciatura em curso que não é Geografia, insira aqui sua média de notas no curso. A média deverá estar entre 5,00 e 10,00, para ser aceita pela planilha." sqref="E11"/>
    <dataValidation type="whole" operator="greaterThanOrEqual" allowBlank="1" showInputMessage="1" showErrorMessage="1" promptTitle="QTD. DE OUTRAS ESPECIALIZAÇÕES" prompt="Inserir quantas especializações foram concluídas em Áreas que NÃO TENHAM SIDO em Geografia ou da Linha de Pesquisa escolhida._x000a__x000a_OBS.¹: São contabilizadas como especializações apenas as com Carga Horária igual ou superior a 360h._x000a__x000a_OBS.²: Inserir só Números." sqref="E13">
      <formula1>0</formula1>
    </dataValidation>
    <dataValidation type="whole" operator="greaterThanOrEqual" allowBlank="1" showInputMessage="1" showErrorMessage="1" promptTitle="QUANTIDADE DE ESPECIALIZAÇÕES" prompt="Inserir quantas especializações foram concluídas na Área Geografia ou na temática da Linha de Pesquisa escolhida._x000a__x000a_OBS.¹: Serão contabilizadas como especializações apenas as com Carga Horária igual ou superior a 360h._x000a__x000a_OBS.²: Inserir só Números." sqref="E12">
      <formula1>0</formula1>
    </dataValidation>
    <dataValidation type="whole" operator="greaterThanOrEqual" allowBlank="1" showInputMessage="1" showErrorMessage="1" promptTitle="CURSOS DE APERFEIÇOAMENTO" prompt="Somar Cargas Horárias de todos os cursos de Aperfeiçoamento._x000a__x000a_MÍNIMO 120 h_x000a__x000a_OBS.: Inserir apenas Números" sqref="E14">
      <formula1>120</formula1>
    </dataValidation>
    <dataValidation type="whole" operator="greaterThanOrEqual" allowBlank="1" showInputMessage="1" showErrorMessage="1" promptTitle="DOCENTE NO ENSINO FUNDAMENTAL" prompt="Contabilize quantos semestres letivos completos você lecionou no Ensino Fundamental._x000a__x000a_OBS.: Insira apenas números inteiros." sqref="E15">
      <formula1>1</formula1>
    </dataValidation>
    <dataValidation type="whole" operator="greaterThanOrEqual" allowBlank="1" showInputMessage="1" showErrorMessage="1" promptTitle="DOCENTE - GEOGRAFIA NO ENS. MÉD." prompt="Contabilize quantos semestres letivos completos você lecionou Geografia no Ensino Médio._x000a__x000a_OBS.: Insira apenas números inteiros." sqref="E16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 Geografia no Ensino Superior._x000a__x000a_OBS.: Insira apenas números inteiros." sqref="E17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, no Ensino Superior, Áreas afins a Geografia ou à Linha de Pesquisa escolhida._x000a__x000a_OBS.: Insira apenas números inteiros." sqref="E18">
      <formula1>1</formula1>
    </dataValidation>
    <dataValidation type="whole" operator="greaterThanOrEqual" allowBlank="1" showInputMessage="1" showErrorMessage="1" promptTitle="MONITORIA NA GRADUAÇÃO sem bolsa" prompt="Contabilize por quantos semestres letivos completos você atuou como monitor(a) voluntário(a) [sem bolsa] durante seu curso superior._x000a__x000a_OBS.: Insira apenas números inteiros." sqref="E20">
      <formula1>1</formula1>
    </dataValidation>
    <dataValidation type="whole" operator="greaterThanOrEqual" allowBlank="1" showInputMessage="1" showErrorMessage="1" promptTitle="ATUAÇÃO PROFISSIONAL (MESES)" prompt="Contabilize quantos meses atuou profissionalmente (pesquisador, fiscal, perito, etc.) na área de Geografia ou áreas afins._x000a_MÍNIMO 6 MESES._x000a_OBS.¹: 1 mês = inteiro ou fração superior a 15 dias._x000a_OBS.²: Insira números inteiros." sqref="E21">
      <formula1>6</formula1>
    </dataValidation>
    <dataValidation type="whole" operator="greaterThanOrEqual" allowBlank="1" showInputMessage="1" showErrorMessage="1" promptTitle="OUTRAS ATUAÇÕES " prompt="Contabilize quantos meses você atuou profissionalmente em outras atividades_x000a_MÍNIMO 6 MESES_x000a_OBS.¹: 1 mês = inteiro ou fração superior a 15 dias._x000a_OBS.²: Insira apenas números inteiros." sqref="E22">
      <formula1>6</formula1>
    </dataValidation>
    <dataValidation type="whole" operator="greaterThanOrEqual" allowBlank="1" showInputMessage="1" showErrorMessage="1" promptTitle="ATIVIDADES SEM VÍNCULO " prompt="Contabilize quantos meses você atuou profissionalmente sem vínculo empregatício._x000a_MÍNIMO 6 MESES_x000a_OBS.¹: 1 mês = inteiro ou fração superior a 15 dias._x000a_OBS.²: Insira apenas números inteiros." sqref="E23">
      <formula1>6</formula1>
    </dataValidation>
    <dataValidation type="whole" operator="greaterThanOrEqual" allowBlank="1" showInputMessage="1" showErrorMessage="1" promptTitle="HORAS DE ESTÁGIO VOLUNTÁRIO" prompt="Informar quantidade total de horas de atividade em Estágio Voluntário._x000a__x000a_MÍNIMO 120 h_x000a__x000a_OBS.: Inserir apenas números" sqref="E24">
      <formula1>120</formula1>
    </dataValidation>
    <dataValidation type="whole" operator="greaterThanOrEqual" allowBlank="1" showInputMessage="1" showErrorMessage="1" promptTitle="INICIAÇÃO CIENTÍFICA (POR ANO)" prompt="Inserir quantidade de anos em que participou de PIBIC ou similares (com ou sem recebimento de bolsa)._x000a__x000a_OBS.¹: 1 ano = ano letivo inteiro ou ano calendário superior ou igual a 10 meses._x000a__x000a_OBS.²: Inserir números inteiros." sqref="E25">
      <formula1>1</formula1>
    </dataValidation>
    <dataValidation type="whole" operator="greaterThanOrEqual" allowBlank="1" showInputMessage="1" showErrorMessage="1" promptTitle="BOLSA APERFEIÇOAMENTO (POR ANO)" prompt="Inserir quantidade de anos em que recebeu Bolsa de aperfeiçoamento ou similar._x000a__x000a_OBS.¹: 1 ano = ano letivo inteiro ou ano calendário superior ou igual a 10 meses._x000a__x000a_OBS.²: Inserir números inteiros." sqref="E26">
      <formula1>1</formula1>
    </dataValidation>
    <dataValidation type="whole" operator="greaterThanOrEqual" allowBlank="1" showInputMessage="1" showErrorMessage="1" promptTitle="PROJETO DE PESQUISA (POR ANO)" prompt="Inserir quantidade de Projetos de Pesquisa de que participou, que tenham sido aprovados por instâncias pertinentes._x000a__x000a_OBS.: Inserir números inteiros." sqref="E27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locais/regionais._x000a__x000a_OBS.: Inserir números inteiros." sqref="E29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de Estudantes._x000a__x000a_OBS.: Inserir números inteiros." sqref="E28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nacionais._x000a__x000a_OBS.: Inserir números inteiros." sqref="E30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nacionais._x000a__x000a_OBS.: Inserir números inteiros." sqref="E31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internacionais._x000a__x000a_OBS.: Inserir números inteiros." sqref="E33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internacionais._x000a__x000a_OBS.: Inserir números inteiros." sqref="E32">
      <formula1>1</formula1>
    </dataValidation>
    <dataValidation type="whole" operator="greaterThanOrEqual" allowBlank="1" showInputMessage="1" showErrorMessage="1" promptTitle="ARTIGOS EM QUALIS A1 e/ou A2" prompt="Informar quantidade de Artigos publicados em Revistas credenciadas com Qualis A1 e/ou A2 da Área Geografia na CAPES._x000a__x000a_OBS.: Inserir número inteiro." sqref="E34">
      <formula1>1</formula1>
    </dataValidation>
    <dataValidation type="whole" operator="greaterThanOrEqual" allowBlank="1" showInputMessage="1" showErrorMessage="1" promptTitle="ARTIGOS EM QUALIS A3 e/ou A4" prompt="Informar quantidade de Artigos publicados em Revistas credenciadas com Qualis A3 e/ou A4 da Área Geografia na CAPES._x000a__x000a_OBS.: Inserir número inteiro." sqref="E35">
      <formula1>1</formula1>
    </dataValidation>
    <dataValidation type="whole" operator="greaterThanOrEqual" allowBlank="1" showInputMessage="1" showErrorMessage="1" promptTitle="ARTIGOS EM QUALIS B1 e/ou B2" prompt="Informar quantidade de Artigos publicados em Revistas credenciadas com Qualis B1 e/ou B2 da Área Geografia na CAPES._x000a__x000a_OBS.: Inserir número inteiro." sqref="E36">
      <formula1>1</formula1>
    </dataValidation>
    <dataValidation type="whole" operator="greaterThanOrEqual" allowBlank="1" showInputMessage="1" showErrorMessage="1" promptTitle="ARTIGOS EM QUALIS C " prompt="Informar quantidade de Artigos publicados em Revistas credenciadas com Qualis C da Área Geografia na CAPES._x000a__x000a_OBS.: Inserir número inteiro." sqref="E38">
      <formula1>1</formula1>
    </dataValidation>
    <dataValidation type="whole" operator="greaterThanOrEqual" allowBlank="1" showInputMessage="1" showErrorMessage="1" promptTitle="PUBLICAÇÃO EM REVISTA SEM QUALIS" prompt="Publicação em revista nacional/internacional não inclusa no Qualis/CAPES." sqref="E39">
      <formula1>1</formula1>
    </dataValidation>
    <dataValidation type="whole" operator="greaterThanOrEqual" allowBlank="1" showInputMessage="1" showErrorMessage="1" promptTitle="LIVROS PUBLICADOS - QUANTIDADE" prompt="Informar quantos livros publicou." sqref="E40">
      <formula1>1</formula1>
    </dataValidation>
    <dataValidation type="whole" operator="greaterThanOrEqual" allowBlank="1" showInputMessage="1" showErrorMessage="1" promptTitle="CAPÍTULOS DE LIVROS - QUANTIDADE" prompt="Informar quantos capítulos de livros publicados são de sua autoria." sqref="E41">
      <formula1>1</formula1>
    </dataValidation>
    <dataValidation type="whole" operator="greaterThanOrEqual" allowBlank="1" showInputMessage="1" showErrorMessage="1" promptTitle="INFORMAR ATIVIDADES PERTINENTES" prompt="Informar quantidade de atividades pertinentes que não se encaixem em outras produções acadêmicas aqui listadas." sqref="E42">
      <formula1>1</formula1>
    </dataValidation>
    <dataValidation type="whole" operator="greaterThanOrEqual" allowBlank="1" showInputMessage="1" showErrorMessage="1" promptTitle="INFORMAR QUANTIDADE DE PATENTES" prompt="Informar quantidade de patentes com registro de depósito." sqref="E43">
      <formula1>1</formula1>
    </dataValidation>
    <dataValidation type="whole" operator="greaterThanOrEqual" allowBlank="1" showInputMessage="1" showErrorMessage="1" promptTitle="CONGRESSOS E SIMPÓSIOS" prompt="Informar a quantidade de Congressos e Simpósios de que tenha participado sem apresentação de trabalho." sqref="E44">
      <formula1>1</formula1>
    </dataValidation>
    <dataValidation type="whole" operator="greaterThanOrEqual" allowBlank="1" showInputMessage="1" showErrorMessage="1" promptTitle="MINICURSOS - INFORMAR HORAS" prompt="Informar quantidade total de horas cursadas como aluno em minicursos._x000a__x000a_MÍNIMO 12 h_x000a__x000a_OBS.: Inserir Número inteiro." sqref="E45">
      <formula1>12</formula1>
    </dataValidation>
    <dataValidation type="whole" operator="greaterThanOrEqual" allowBlank="1" showInputMessage="1" showErrorMessage="1" promptTitle="MINICURSOS - INFORMAR HORAS" prompt="Informar quantidade total de horas em que atuou como facilitador em minicursos._x000a__x000a_MÍNIMO 8 h_x000a__x000a_OBS.: Inserir Número inteiro." sqref="E46">
      <formula1>8</formula1>
    </dataValidation>
    <dataValidation type="whole" operator="greaterThanOrEqual" allowBlank="1" showInputMessage="1" showErrorMessage="1" promptTitle="CURSOS - INFORMAR HORAS" prompt="Informar quantidade total de horas cursadas como aluno em cursos de Média Duração (cursos com no mínimo 40 horas)._x000a__x000a_MÍNIMO 40 h_x000a__x000a_OBS.: Inserir Número inteiro." sqref="E47">
      <formula1>40</formula1>
    </dataValidation>
    <dataValidation type="whole" operator="greaterThanOrEqual" allowBlank="1" showInputMessage="1" showErrorMessage="1" promptTitle="EVENTOS CIENTIFICOS /DE EXTENSÃO" prompt="Informar em quantos Eventos Científicos ou de Extensão ou minicursos participou como Palestrante ou Monitor._x000a__x000a_OBS.: Inserir números inteiros." sqref="E48">
      <formula1>1</formula1>
    </dataValidation>
    <dataValidation type="whole" operator="greaterThanOrEqual" allowBlank="1" showInputMessage="1" showErrorMessage="1" promptTitle="BANCAS EXAMINADORAS - QUANTIDADE" prompt="Informar quantas Bancas Examinadoras de conclusão de curso integrou._x000a__x000a_OBS.: Inserir números inteiros." sqref="E49">
      <formula1>1</formula1>
    </dataValidation>
    <dataValidation type="whole" operator="greaterThanOrEqual" allowBlank="1" showInputMessage="1" showErrorMessage="1" promptTitle="COMISSÕES ORGANIZADORAS" prompt="Informar em quantas Comissões organizadoras de Eventos Científicos ou de Extensão participou._x000a__x000a_OBS.: Inserir números inteiros." sqref="E50">
      <formula1>1</formula1>
    </dataValidation>
    <dataValidation type="whole" operator="greaterThanOrEqual" allowBlank="1" showInputMessage="1" showErrorMessage="1" promptTitle="PROJETOS DE EXTENSÃO- QUANTIDADE" prompt="Informar de quantos Projetos de Extensão participou como Bolsista ou Voluntário(a)._x000a__x000a_OBS.: Inserir números inteiros." sqref="E51">
      <formula1>1</formula1>
    </dataValidation>
    <dataValidation type="whole" operator="greaterThanOrEqual" allowBlank="1" showInputMessage="1" showErrorMessage="1" promptTitle="MONITORIA NA GRADUAÇÃO com bolsa" prompt="Contabilize por quantos semestres letivos completos você atuou como monitor(a) com bolsa durante seu curso superior._x000a__x000a_OBS.: Insira apenas números inteiros." sqref="E19">
      <formula1>1</formula1>
    </dataValidation>
    <dataValidation type="whole" operator="greaterThanOrEqual" allowBlank="1" showInputMessage="1" showErrorMessage="1" promptTitle="ARTIGOS EM QUALIS B3 e/ou B4" prompt="Informar quantidade de Artigos publicados em Revistas credenciadas com Qualis B3 e/ou B4 da Área Geografia na CAPES._x000a__x000a_OBS.: Inserir número inteiro." sqref="E37">
      <formula1>1</formula1>
    </dataValidation>
    <dataValidation allowBlank="1" showInputMessage="1" showErrorMessage="1" promptTitle="DOCUMENTO ENVIADO ONLINE" prompt="Identifique nesse campo o(s) documento(s) enviado(s) comprobatórios deste título, para que possam ser conferidos._x000a__x000a_A não inserção desta informação, bem como a inserção de informação incorreta, ocasionará a não contabilização dessa pontuação." sqref="F10:F51"/>
    <dataValidation allowBlank="1" showInputMessage="1" showErrorMessage="1" promptTitle="CAMPO RESERVADO À COMISSÃO" prompt="Preencher:_x000a__x000a_OK = Se a contagem de títulos estiver certa_x000a__x000a_N = Se o título ou o documento comprobatório não for válido para este fim_x000a__x000a_Ou, se a contagem não estiver correta, ou se a validade dos documentos for apenas parcial, inserir o valor recontado." sqref="I10:I51"/>
  </dataValidations>
  <pageMargins left="0.511811024" right="0.511811024" top="0.78740157499999996" bottom="0.78740157499999996" header="0.31496062000000002" footer="0.31496062000000002"/>
  <pageSetup paperSize="9" scale="83" fitToHeight="0" orientation="landscape" r:id="rId1"/>
  <rowBreaks count="2" manualBreakCount="2">
    <brk id="23" max="16383" man="1"/>
    <brk id="43" max="16383" man="1"/>
  </rowBreaks>
  <ignoredErrors>
    <ignoredError sqref="G12 G17 G50 J11 J14 J16:J17 J50 J39 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CURRÍCULO MESTRADO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 Araújo Gomes</dc:creator>
  <cp:lastModifiedBy>User</cp:lastModifiedBy>
  <cp:lastPrinted>2017-06-19T02:45:49Z</cp:lastPrinted>
  <dcterms:created xsi:type="dcterms:W3CDTF">2017-06-18T12:31:30Z</dcterms:created>
  <dcterms:modified xsi:type="dcterms:W3CDTF">2024-09-09T15:48:47Z</dcterms:modified>
</cp:coreProperties>
</file>