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thyagoqueiroz/Documents/THYAGO/Editais projetos pesquisa/Pró equipamentos UFPE/"/>
    </mc:Choice>
  </mc:AlternateContent>
  <xr:revisionPtr revIDLastSave="0" documentId="13_ncr:1_{824395F2-F8C7-B44B-A223-DC67DFE95619}" xr6:coauthVersionLast="47" xr6:coauthVersionMax="47" xr10:uidLastSave="{00000000-0000-0000-0000-000000000000}"/>
  <bookViews>
    <workbookView xWindow="0" yWindow="460" windowWidth="28800" windowHeight="16460" firstSheet="3" activeTab="7" xr2:uid="{00000000-000D-0000-FFFF-FFFF00000000}"/>
  </bookViews>
  <sheets>
    <sheet name="PLANEJAMENTO - Introdução" sheetId="1" r:id="rId1"/>
    <sheet name="PLANEJAMENTO - Identificação do" sheetId="2" r:id="rId2"/>
    <sheet name="PLANEJAMENTO - Histórico do Pro" sheetId="3" r:id="rId3"/>
    <sheet name="PLANEJAMENTO - Identidade Estra" sheetId="4" r:id="rId4"/>
    <sheet name="PLANEJAMENTO - Análise Situacio" sheetId="5" r:id="rId5"/>
    <sheet name="PLANEJAMENTO  PROAP - Comissões" sheetId="6" r:id="rId6"/>
    <sheet name="PLANEJAMENTO - Plano de Trabalh" sheetId="7" r:id="rId7"/>
    <sheet name="PLANEJAMENTO - MONITORAMENTO" sheetId="8" r:id="rId8"/>
    <sheet name="AUX" sheetId="12" state="hidden" r:id="rId9"/>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45" i="8" l="1"/>
  <c r="L53" i="8"/>
  <c r="L45" i="8"/>
  <c r="C57" i="7"/>
  <c r="B11" i="8"/>
  <c r="E6" i="7"/>
  <c r="C14" i="7"/>
  <c r="E4" i="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 r="G3" i="12"/>
  <c r="M122" i="8"/>
  <c r="L122" i="8"/>
  <c r="K122" i="8"/>
  <c r="J122" i="8"/>
  <c r="I122" i="8"/>
  <c r="H122" i="8"/>
  <c r="G122" i="8"/>
  <c r="F122" i="8"/>
  <c r="B122" i="8"/>
  <c r="M121" i="8"/>
  <c r="L121" i="8"/>
  <c r="K121" i="8"/>
  <c r="J121" i="8"/>
  <c r="I121" i="8"/>
  <c r="H121" i="8"/>
  <c r="G121" i="8"/>
  <c r="F121" i="8"/>
  <c r="C121" i="8"/>
  <c r="B121" i="8"/>
  <c r="M120" i="8"/>
  <c r="L120" i="8"/>
  <c r="K120" i="8"/>
  <c r="J120" i="8"/>
  <c r="I120" i="8"/>
  <c r="H120" i="8"/>
  <c r="G120" i="8"/>
  <c r="F120" i="8"/>
  <c r="B120" i="8"/>
  <c r="M119" i="8"/>
  <c r="L119" i="8"/>
  <c r="K119" i="8"/>
  <c r="J119" i="8"/>
  <c r="I119" i="8"/>
  <c r="H119" i="8"/>
  <c r="G119" i="8"/>
  <c r="F119" i="8"/>
  <c r="C119" i="8"/>
  <c r="B119" i="8"/>
  <c r="M118" i="8"/>
  <c r="L118" i="8"/>
  <c r="K118" i="8"/>
  <c r="J118" i="8"/>
  <c r="I118" i="8"/>
  <c r="H118" i="8"/>
  <c r="G118" i="8"/>
  <c r="F118" i="8"/>
  <c r="B118" i="8"/>
  <c r="M117" i="8"/>
  <c r="L117" i="8"/>
  <c r="K117" i="8"/>
  <c r="J117" i="8"/>
  <c r="I117" i="8"/>
  <c r="H117" i="8"/>
  <c r="G117" i="8"/>
  <c r="F117" i="8"/>
  <c r="C117" i="8"/>
  <c r="B117" i="8"/>
  <c r="M116" i="8"/>
  <c r="L116" i="8"/>
  <c r="K116" i="8"/>
  <c r="J116" i="8"/>
  <c r="I116" i="8"/>
  <c r="H116" i="8"/>
  <c r="G116" i="8"/>
  <c r="F116" i="8"/>
  <c r="B116" i="8"/>
  <c r="M115" i="8"/>
  <c r="L115" i="8"/>
  <c r="K115" i="8"/>
  <c r="J115" i="8"/>
  <c r="I115" i="8"/>
  <c r="H115" i="8"/>
  <c r="G115" i="8"/>
  <c r="F115" i="8"/>
  <c r="C115" i="8"/>
  <c r="B115" i="8"/>
  <c r="M114" i="8"/>
  <c r="L114" i="8"/>
  <c r="K114" i="8"/>
  <c r="J114" i="8"/>
  <c r="I114" i="8"/>
  <c r="H114" i="8"/>
  <c r="G114" i="8"/>
  <c r="F114" i="8"/>
  <c r="B114" i="8"/>
  <c r="M113" i="8"/>
  <c r="L113" i="8"/>
  <c r="K113" i="8"/>
  <c r="J113" i="8"/>
  <c r="I113" i="8"/>
  <c r="H113" i="8"/>
  <c r="G113" i="8"/>
  <c r="F113" i="8"/>
  <c r="C113" i="8"/>
  <c r="B113" i="8"/>
  <c r="B111" i="8"/>
  <c r="B110" i="8"/>
  <c r="B109" i="8"/>
  <c r="B108" i="8"/>
  <c r="B107" i="8"/>
  <c r="C106" i="8"/>
  <c r="B106" i="8"/>
  <c r="W105" i="8"/>
  <c r="V105" i="8"/>
  <c r="M105" i="8"/>
  <c r="L105" i="8"/>
  <c r="K105" i="8"/>
  <c r="J105" i="8"/>
  <c r="I105" i="8"/>
  <c r="E105" i="8"/>
  <c r="E121" i="8" s="1"/>
  <c r="D105" i="8"/>
  <c r="D121" i="8" s="1"/>
  <c r="C105" i="8"/>
  <c r="C122" i="8" s="1"/>
  <c r="B105" i="8"/>
  <c r="K104" i="8"/>
  <c r="J104" i="8"/>
  <c r="J103" i="8"/>
  <c r="I103" i="8"/>
  <c r="M102" i="8"/>
  <c r="L102" i="8"/>
  <c r="K102" i="8"/>
  <c r="J102" i="8"/>
  <c r="I102" i="8"/>
  <c r="H102" i="8"/>
  <c r="G102" i="8"/>
  <c r="F102" i="8"/>
  <c r="B102" i="8"/>
  <c r="M101" i="8"/>
  <c r="L101" i="8"/>
  <c r="K101" i="8"/>
  <c r="J101" i="8"/>
  <c r="I101" i="8"/>
  <c r="H101" i="8"/>
  <c r="G101" i="8"/>
  <c r="F101" i="8"/>
  <c r="B101" i="8"/>
  <c r="M100" i="8"/>
  <c r="L100" i="8"/>
  <c r="K100" i="8"/>
  <c r="J100" i="8"/>
  <c r="I100" i="8"/>
  <c r="H100" i="8"/>
  <c r="G100" i="8"/>
  <c r="F100" i="8"/>
  <c r="B100" i="8"/>
  <c r="M99" i="8"/>
  <c r="L99" i="8"/>
  <c r="K99" i="8"/>
  <c r="J99" i="8"/>
  <c r="I99" i="8"/>
  <c r="H99" i="8"/>
  <c r="G99" i="8"/>
  <c r="F99" i="8"/>
  <c r="B99" i="8"/>
  <c r="M98" i="8"/>
  <c r="L98" i="8"/>
  <c r="K98" i="8"/>
  <c r="J98" i="8"/>
  <c r="I98" i="8"/>
  <c r="H98" i="8"/>
  <c r="G98" i="8"/>
  <c r="F98" i="8"/>
  <c r="B98" i="8"/>
  <c r="M97" i="8"/>
  <c r="L97" i="8"/>
  <c r="K97" i="8"/>
  <c r="J97" i="8"/>
  <c r="I97" i="8"/>
  <c r="H97" i="8"/>
  <c r="G97" i="8"/>
  <c r="F97" i="8"/>
  <c r="B97" i="8"/>
  <c r="M96" i="8"/>
  <c r="L96" i="8"/>
  <c r="K96" i="8"/>
  <c r="J96" i="8"/>
  <c r="I96" i="8"/>
  <c r="H96" i="8"/>
  <c r="G96" i="8"/>
  <c r="F96" i="8"/>
  <c r="B96" i="8"/>
  <c r="M95" i="8"/>
  <c r="L95" i="8"/>
  <c r="K95" i="8"/>
  <c r="J95" i="8"/>
  <c r="I95" i="8"/>
  <c r="H95" i="8"/>
  <c r="G95" i="8"/>
  <c r="F95" i="8"/>
  <c r="B95" i="8"/>
  <c r="M94" i="8"/>
  <c r="L94" i="8"/>
  <c r="K94" i="8"/>
  <c r="J94" i="8"/>
  <c r="I94" i="8"/>
  <c r="H94" i="8"/>
  <c r="G94" i="8"/>
  <c r="F94" i="8"/>
  <c r="B94" i="8"/>
  <c r="M93" i="8"/>
  <c r="L93" i="8"/>
  <c r="K93" i="8"/>
  <c r="J93" i="8"/>
  <c r="I93" i="8"/>
  <c r="H93" i="8"/>
  <c r="G93" i="8"/>
  <c r="F93" i="8"/>
  <c r="B93" i="8"/>
  <c r="B91" i="8"/>
  <c r="B90" i="8"/>
  <c r="B89" i="8"/>
  <c r="B88" i="8"/>
  <c r="B87" i="8"/>
  <c r="C86" i="8"/>
  <c r="B86" i="8"/>
  <c r="W85" i="8"/>
  <c r="V85" i="8"/>
  <c r="M85" i="8"/>
  <c r="L85" i="8"/>
  <c r="K85" i="8"/>
  <c r="J85" i="8"/>
  <c r="I85" i="8"/>
  <c r="C85" i="8"/>
  <c r="C101" i="8" s="1"/>
  <c r="B85" i="8"/>
  <c r="K84" i="8"/>
  <c r="J84" i="8"/>
  <c r="J83" i="8"/>
  <c r="I83" i="8"/>
  <c r="M82" i="8"/>
  <c r="L82" i="8"/>
  <c r="K82" i="8"/>
  <c r="J82" i="8"/>
  <c r="I82" i="8"/>
  <c r="H82" i="8"/>
  <c r="G82" i="8"/>
  <c r="F82" i="8"/>
  <c r="C82" i="8"/>
  <c r="B82" i="8"/>
  <c r="M81" i="8"/>
  <c r="L81" i="8"/>
  <c r="K81" i="8"/>
  <c r="J81" i="8"/>
  <c r="I81" i="8"/>
  <c r="H81" i="8"/>
  <c r="G81" i="8"/>
  <c r="F81" i="8"/>
  <c r="B81" i="8"/>
  <c r="M80" i="8"/>
  <c r="L80" i="8"/>
  <c r="K80" i="8"/>
  <c r="J80" i="8"/>
  <c r="I80" i="8"/>
  <c r="H80" i="8"/>
  <c r="G80" i="8"/>
  <c r="F80" i="8"/>
  <c r="C80" i="8"/>
  <c r="B80" i="8"/>
  <c r="M79" i="8"/>
  <c r="L79" i="8"/>
  <c r="K79" i="8"/>
  <c r="J79" i="8"/>
  <c r="I79" i="8"/>
  <c r="H79" i="8"/>
  <c r="G79" i="8"/>
  <c r="F79" i="8"/>
  <c r="B79" i="8"/>
  <c r="M78" i="8"/>
  <c r="L78" i="8"/>
  <c r="K78" i="8"/>
  <c r="J78" i="8"/>
  <c r="I78" i="8"/>
  <c r="H78" i="8"/>
  <c r="G78" i="8"/>
  <c r="F78" i="8"/>
  <c r="C78" i="8"/>
  <c r="B78" i="8"/>
  <c r="M77" i="8"/>
  <c r="L77" i="8"/>
  <c r="K77" i="8"/>
  <c r="J77" i="8"/>
  <c r="I77" i="8"/>
  <c r="H77" i="8"/>
  <c r="G77" i="8"/>
  <c r="F77" i="8"/>
  <c r="B77" i="8"/>
  <c r="M76" i="8"/>
  <c r="L76" i="8"/>
  <c r="K76" i="8"/>
  <c r="J76" i="8"/>
  <c r="I76" i="8"/>
  <c r="H76" i="8"/>
  <c r="G76" i="8"/>
  <c r="F76" i="8"/>
  <c r="C76" i="8"/>
  <c r="B76" i="8"/>
  <c r="M75" i="8"/>
  <c r="L75" i="8"/>
  <c r="K75" i="8"/>
  <c r="J75" i="8"/>
  <c r="I75" i="8"/>
  <c r="H75" i="8"/>
  <c r="G75" i="8"/>
  <c r="F75" i="8"/>
  <c r="B75" i="8"/>
  <c r="M74" i="8"/>
  <c r="L74" i="8"/>
  <c r="K74" i="8"/>
  <c r="J74" i="8"/>
  <c r="I74" i="8"/>
  <c r="H74" i="8"/>
  <c r="G74" i="8"/>
  <c r="F74" i="8"/>
  <c r="C74" i="8"/>
  <c r="B74" i="8"/>
  <c r="M73" i="8"/>
  <c r="L73" i="8"/>
  <c r="K73" i="8"/>
  <c r="J73" i="8"/>
  <c r="I73" i="8"/>
  <c r="H73" i="8"/>
  <c r="G73" i="8"/>
  <c r="F73" i="8"/>
  <c r="B73" i="8"/>
  <c r="B71" i="8"/>
  <c r="B70" i="8"/>
  <c r="B69" i="8"/>
  <c r="B68" i="8"/>
  <c r="B67" i="8"/>
  <c r="C66" i="8"/>
  <c r="B66" i="8"/>
  <c r="W65" i="8"/>
  <c r="V65" i="8"/>
  <c r="M65" i="8"/>
  <c r="L65" i="8"/>
  <c r="K65" i="8"/>
  <c r="J65" i="8"/>
  <c r="I65" i="8"/>
  <c r="E65" i="8"/>
  <c r="E82" i="8" s="1"/>
  <c r="D65" i="8"/>
  <c r="D82" i="8" s="1"/>
  <c r="C65" i="8"/>
  <c r="C81" i="8" s="1"/>
  <c r="B65" i="8"/>
  <c r="K64" i="8"/>
  <c r="J64" i="8"/>
  <c r="J63" i="8"/>
  <c r="I63" i="8"/>
  <c r="M62" i="8"/>
  <c r="L62" i="8"/>
  <c r="K62" i="8"/>
  <c r="J62" i="8"/>
  <c r="I62" i="8"/>
  <c r="H62" i="8"/>
  <c r="G62" i="8"/>
  <c r="F62" i="8"/>
  <c r="B62" i="8"/>
  <c r="M61" i="8"/>
  <c r="L61" i="8"/>
  <c r="K61" i="8"/>
  <c r="J61" i="8"/>
  <c r="I61" i="8"/>
  <c r="H61" i="8"/>
  <c r="G61" i="8"/>
  <c r="F61" i="8"/>
  <c r="B61" i="8"/>
  <c r="M60" i="8"/>
  <c r="L60" i="8"/>
  <c r="K60" i="8"/>
  <c r="J60" i="8"/>
  <c r="I60" i="8"/>
  <c r="H60" i="8"/>
  <c r="G60" i="8"/>
  <c r="F60" i="8"/>
  <c r="B60" i="8"/>
  <c r="M59" i="8"/>
  <c r="L59" i="8"/>
  <c r="K59" i="8"/>
  <c r="J59" i="8"/>
  <c r="I59" i="8"/>
  <c r="H59" i="8"/>
  <c r="G59" i="8"/>
  <c r="F59" i="8"/>
  <c r="B59" i="8"/>
  <c r="M58" i="8"/>
  <c r="L58" i="8"/>
  <c r="K58" i="8"/>
  <c r="J58" i="8"/>
  <c r="I58" i="8"/>
  <c r="H58" i="8"/>
  <c r="G58" i="8"/>
  <c r="F58" i="8"/>
  <c r="B58" i="8"/>
  <c r="M57" i="8"/>
  <c r="L57" i="8"/>
  <c r="K57" i="8"/>
  <c r="J57" i="8"/>
  <c r="I57" i="8"/>
  <c r="H57" i="8"/>
  <c r="G57" i="8"/>
  <c r="F57" i="8"/>
  <c r="B57" i="8"/>
  <c r="M56" i="8"/>
  <c r="L56" i="8"/>
  <c r="K56" i="8"/>
  <c r="J56" i="8"/>
  <c r="I56" i="8"/>
  <c r="H56" i="8"/>
  <c r="G56" i="8"/>
  <c r="F56" i="8"/>
  <c r="B56" i="8"/>
  <c r="K55" i="8"/>
  <c r="J55" i="8"/>
  <c r="I55" i="8"/>
  <c r="H55" i="8"/>
  <c r="G55" i="8"/>
  <c r="F55" i="8"/>
  <c r="B55" i="8"/>
  <c r="K54" i="8"/>
  <c r="J54" i="8"/>
  <c r="I54" i="8"/>
  <c r="H54" i="8"/>
  <c r="G54" i="8"/>
  <c r="F54" i="8"/>
  <c r="B54" i="8"/>
  <c r="K53" i="8"/>
  <c r="J53" i="8"/>
  <c r="I53" i="8"/>
  <c r="H53" i="8"/>
  <c r="G53" i="8"/>
  <c r="F53" i="8"/>
  <c r="B53" i="8"/>
  <c r="B51" i="8"/>
  <c r="B50" i="8"/>
  <c r="B49" i="8"/>
  <c r="B48" i="8"/>
  <c r="B47" i="8"/>
  <c r="C46" i="8"/>
  <c r="B46" i="8"/>
  <c r="W45" i="8"/>
  <c r="V45" i="8"/>
  <c r="K45" i="8"/>
  <c r="J45" i="8"/>
  <c r="I45" i="8"/>
  <c r="C45" i="8"/>
  <c r="C62" i="8" s="1"/>
  <c r="B45" i="8"/>
  <c r="K42" i="8"/>
  <c r="J42" i="8"/>
  <c r="I42" i="8"/>
  <c r="H42" i="8"/>
  <c r="F42" i="8"/>
  <c r="B42" i="8"/>
  <c r="K41" i="8"/>
  <c r="J41" i="8"/>
  <c r="I41" i="8"/>
  <c r="H41" i="8"/>
  <c r="G41" i="8"/>
  <c r="F41" i="8"/>
  <c r="C41" i="8"/>
  <c r="B41" i="8"/>
  <c r="K40" i="8"/>
  <c r="J40" i="8"/>
  <c r="I40" i="8"/>
  <c r="H40" i="8"/>
  <c r="G40" i="8"/>
  <c r="F40" i="8"/>
  <c r="E40" i="8"/>
  <c r="B40" i="8"/>
  <c r="K39" i="8"/>
  <c r="J39" i="8"/>
  <c r="I39" i="8"/>
  <c r="H39" i="8"/>
  <c r="G39" i="8"/>
  <c r="F39" i="8"/>
  <c r="C39" i="8"/>
  <c r="B39" i="8"/>
  <c r="K38" i="8"/>
  <c r="J38" i="8"/>
  <c r="I38" i="8"/>
  <c r="H38" i="8"/>
  <c r="G38" i="8"/>
  <c r="F38" i="8"/>
  <c r="B38" i="8"/>
  <c r="K37" i="8"/>
  <c r="J37" i="8"/>
  <c r="I37" i="8"/>
  <c r="H37" i="8"/>
  <c r="G37" i="8"/>
  <c r="F37" i="8"/>
  <c r="C37" i="8"/>
  <c r="B37" i="8"/>
  <c r="K36" i="8"/>
  <c r="J36" i="8"/>
  <c r="I36" i="8"/>
  <c r="G36" i="8"/>
  <c r="F36" i="8"/>
  <c r="E36" i="8"/>
  <c r="B36" i="8"/>
  <c r="K35" i="8"/>
  <c r="J35" i="8"/>
  <c r="I35" i="8"/>
  <c r="G35" i="8"/>
  <c r="F35" i="8"/>
  <c r="C35" i="8"/>
  <c r="B35" i="8"/>
  <c r="K34" i="8"/>
  <c r="J34" i="8"/>
  <c r="I34" i="8"/>
  <c r="G34" i="8"/>
  <c r="F34" i="8"/>
  <c r="B34" i="8"/>
  <c r="K33" i="8"/>
  <c r="J33" i="8"/>
  <c r="I33" i="8"/>
  <c r="G33" i="8"/>
  <c r="F33" i="8"/>
  <c r="C33" i="8"/>
  <c r="B33" i="8"/>
  <c r="B31" i="8"/>
  <c r="B30" i="8"/>
  <c r="B29" i="8"/>
  <c r="B28" i="8"/>
  <c r="B27" i="8"/>
  <c r="B26" i="8"/>
  <c r="W25" i="8"/>
  <c r="V25" i="8"/>
  <c r="K25" i="8"/>
  <c r="J25" i="8"/>
  <c r="I25" i="8"/>
  <c r="E25" i="8"/>
  <c r="E41" i="8" s="1"/>
  <c r="C25" i="8"/>
  <c r="C42" i="8" s="1"/>
  <c r="B25" i="8"/>
  <c r="K22" i="8"/>
  <c r="J22" i="8"/>
  <c r="I22" i="8"/>
  <c r="H22" i="8"/>
  <c r="C22" i="8"/>
  <c r="B22" i="8"/>
  <c r="K21" i="8"/>
  <c r="J21" i="8"/>
  <c r="I21" i="8"/>
  <c r="H21" i="8"/>
  <c r="F21" i="8"/>
  <c r="B21" i="8"/>
  <c r="K20" i="8"/>
  <c r="J20" i="8"/>
  <c r="I20" i="8"/>
  <c r="H20" i="8"/>
  <c r="C20" i="8"/>
  <c r="B20" i="8"/>
  <c r="K19" i="8"/>
  <c r="J19" i="8"/>
  <c r="I19" i="8"/>
  <c r="H19" i="8"/>
  <c r="B19" i="8"/>
  <c r="K18" i="8"/>
  <c r="J18" i="8"/>
  <c r="I18" i="8"/>
  <c r="H18" i="8"/>
  <c r="C18" i="8"/>
  <c r="B18" i="8"/>
  <c r="K17" i="8"/>
  <c r="J17" i="8"/>
  <c r="I17" i="8"/>
  <c r="H17" i="8"/>
  <c r="F17" i="8"/>
  <c r="B17" i="8"/>
  <c r="K16" i="8"/>
  <c r="J16" i="8"/>
  <c r="I16" i="8"/>
  <c r="H16" i="8"/>
  <c r="C16" i="8"/>
  <c r="B16" i="8"/>
  <c r="K15" i="8"/>
  <c r="J15" i="8"/>
  <c r="I15" i="8"/>
  <c r="H15" i="8"/>
  <c r="K14" i="8"/>
  <c r="J14" i="8"/>
  <c r="I14" i="8"/>
  <c r="H14" i="8"/>
  <c r="C14" i="8"/>
  <c r="K13" i="8"/>
  <c r="J13" i="8"/>
  <c r="I13" i="8"/>
  <c r="H13" i="8"/>
  <c r="F13" i="8"/>
  <c r="B13" i="8"/>
  <c r="B10" i="8"/>
  <c r="B9" i="8"/>
  <c r="B8" i="8"/>
  <c r="B7" i="8"/>
  <c r="B6" i="8"/>
  <c r="W5" i="8"/>
  <c r="V5" i="8"/>
  <c r="K5" i="8"/>
  <c r="J5" i="8"/>
  <c r="I5" i="8"/>
  <c r="G5" i="8"/>
  <c r="G21" i="8" s="1"/>
  <c r="F5" i="8"/>
  <c r="F22" i="8" s="1"/>
  <c r="C5" i="8"/>
  <c r="C19" i="8" s="1"/>
  <c r="B5" i="8"/>
  <c r="G123" i="7"/>
  <c r="F123" i="7"/>
  <c r="C123" i="7"/>
  <c r="G122" i="7"/>
  <c r="F122" i="7"/>
  <c r="C122" i="7"/>
  <c r="G121" i="7"/>
  <c r="F121" i="7"/>
  <c r="C121" i="7"/>
  <c r="G120" i="7"/>
  <c r="F120" i="7"/>
  <c r="D120" i="7"/>
  <c r="C120" i="7"/>
  <c r="G119" i="7"/>
  <c r="F119" i="7"/>
  <c r="D119" i="7"/>
  <c r="C119" i="7"/>
  <c r="G118" i="7"/>
  <c r="F118" i="7"/>
  <c r="C118" i="7"/>
  <c r="G117" i="7"/>
  <c r="F117" i="7"/>
  <c r="C117" i="7"/>
  <c r="G116" i="7"/>
  <c r="F116" i="7"/>
  <c r="C116" i="7"/>
  <c r="G115" i="7"/>
  <c r="F115" i="7"/>
  <c r="C115" i="7"/>
  <c r="G114" i="7"/>
  <c r="F114" i="7"/>
  <c r="C114" i="7"/>
  <c r="E106" i="7"/>
  <c r="E117" i="7" s="1"/>
  <c r="D106" i="7"/>
  <c r="D122" i="7" s="1"/>
  <c r="G103" i="7"/>
  <c r="F103" i="7"/>
  <c r="C103" i="7"/>
  <c r="G102" i="7"/>
  <c r="F102" i="7"/>
  <c r="C102" i="7"/>
  <c r="G101" i="7"/>
  <c r="F101" i="7"/>
  <c r="C101" i="7"/>
  <c r="G100" i="7"/>
  <c r="F100" i="7"/>
  <c r="C100" i="7"/>
  <c r="G99" i="7"/>
  <c r="F99" i="7"/>
  <c r="C99" i="7"/>
  <c r="G98" i="7"/>
  <c r="F98" i="7"/>
  <c r="C98" i="7"/>
  <c r="G97" i="7"/>
  <c r="F97" i="7"/>
  <c r="C97" i="7"/>
  <c r="G96" i="7"/>
  <c r="F96" i="7"/>
  <c r="D96" i="7"/>
  <c r="C96" i="7"/>
  <c r="G95" i="7"/>
  <c r="F95" i="7"/>
  <c r="C95" i="7"/>
  <c r="G94" i="7"/>
  <c r="F94" i="7"/>
  <c r="C94" i="7"/>
  <c r="E86" i="7"/>
  <c r="E101" i="7" s="1"/>
  <c r="D86" i="7"/>
  <c r="D98" i="7" s="1"/>
  <c r="G83" i="7"/>
  <c r="F83" i="7"/>
  <c r="C83" i="7"/>
  <c r="G82" i="7"/>
  <c r="F82" i="7"/>
  <c r="C82" i="7"/>
  <c r="G81" i="7"/>
  <c r="F81" i="7"/>
  <c r="C81" i="7"/>
  <c r="G80" i="7"/>
  <c r="F80" i="7"/>
  <c r="D80" i="7"/>
  <c r="C80" i="7"/>
  <c r="G79" i="7"/>
  <c r="F79" i="7"/>
  <c r="D79" i="7"/>
  <c r="C79" i="7"/>
  <c r="G78" i="7"/>
  <c r="F78" i="7"/>
  <c r="C78" i="7"/>
  <c r="G77" i="7"/>
  <c r="F77" i="7"/>
  <c r="C77" i="7"/>
  <c r="G76" i="7"/>
  <c r="F76" i="7"/>
  <c r="C76" i="7"/>
  <c r="G75" i="7"/>
  <c r="F75" i="7"/>
  <c r="C75" i="7"/>
  <c r="G74" i="7"/>
  <c r="F74" i="7"/>
  <c r="C74" i="7"/>
  <c r="E66" i="7"/>
  <c r="E77" i="7" s="1"/>
  <c r="D66" i="7"/>
  <c r="D82" i="7" s="1"/>
  <c r="G63" i="7"/>
  <c r="F63" i="7"/>
  <c r="C63" i="7"/>
  <c r="G62" i="7"/>
  <c r="F62" i="7"/>
  <c r="C62" i="7"/>
  <c r="G61" i="7"/>
  <c r="F61" i="7"/>
  <c r="C61" i="7"/>
  <c r="G60" i="7"/>
  <c r="F60" i="7"/>
  <c r="C60" i="7"/>
  <c r="G59" i="7"/>
  <c r="F59" i="7"/>
  <c r="C59" i="7"/>
  <c r="G58" i="7"/>
  <c r="F58" i="7"/>
  <c r="C58" i="7"/>
  <c r="G57" i="7"/>
  <c r="F57" i="7"/>
  <c r="G56" i="7"/>
  <c r="F56" i="7"/>
  <c r="C56" i="7"/>
  <c r="G55" i="7"/>
  <c r="F55" i="7"/>
  <c r="C55" i="7"/>
  <c r="G54" i="7"/>
  <c r="F54" i="7"/>
  <c r="C54" i="7"/>
  <c r="E46" i="7"/>
  <c r="E61" i="7" s="1"/>
  <c r="D46" i="7"/>
  <c r="D58" i="7" s="1"/>
  <c r="G43" i="7"/>
  <c r="F43" i="7"/>
  <c r="C43" i="7"/>
  <c r="G42" i="7"/>
  <c r="F42" i="7"/>
  <c r="C42" i="7"/>
  <c r="G41" i="7"/>
  <c r="F41" i="7"/>
  <c r="C41" i="7"/>
  <c r="G40" i="7"/>
  <c r="F40" i="7"/>
  <c r="C40" i="7"/>
  <c r="G39" i="7"/>
  <c r="F39" i="7"/>
  <c r="C39" i="7"/>
  <c r="G38" i="7"/>
  <c r="F38" i="7"/>
  <c r="E38" i="7"/>
  <c r="C38" i="7"/>
  <c r="G37" i="7"/>
  <c r="F37" i="7"/>
  <c r="C37" i="7"/>
  <c r="G36" i="7"/>
  <c r="F36" i="7"/>
  <c r="C36" i="7"/>
  <c r="G35" i="7"/>
  <c r="F35" i="7"/>
  <c r="C35" i="7"/>
  <c r="G34" i="7"/>
  <c r="F34" i="7"/>
  <c r="C34" i="7"/>
  <c r="E26" i="7"/>
  <c r="E37" i="7" s="1"/>
  <c r="D26" i="7"/>
  <c r="D42" i="7" s="1"/>
  <c r="G23" i="7"/>
  <c r="F23" i="7"/>
  <c r="C23" i="7"/>
  <c r="G22" i="7"/>
  <c r="F22" i="7"/>
  <c r="E22" i="7"/>
  <c r="C22" i="7"/>
  <c r="G21" i="7"/>
  <c r="F21" i="7"/>
  <c r="C21" i="7"/>
  <c r="G20" i="7"/>
  <c r="F20" i="7"/>
  <c r="C20" i="7"/>
  <c r="G19" i="7"/>
  <c r="F19" i="7"/>
  <c r="E19" i="7"/>
  <c r="D19" i="7"/>
  <c r="C19" i="7"/>
  <c r="G18" i="7"/>
  <c r="F18" i="7"/>
  <c r="E18" i="7"/>
  <c r="C18" i="7"/>
  <c r="G17" i="7"/>
  <c r="F17" i="7"/>
  <c r="C17" i="7"/>
  <c r="G16" i="7"/>
  <c r="F16" i="7"/>
  <c r="D16" i="7"/>
  <c r="C16" i="7"/>
  <c r="G15" i="7"/>
  <c r="F15" i="7"/>
  <c r="C15" i="7"/>
  <c r="G14" i="7"/>
  <c r="F14" i="7"/>
  <c r="E14" i="7"/>
  <c r="E21" i="7"/>
  <c r="D6" i="7"/>
  <c r="D18" i="7" s="1"/>
  <c r="D4" i="2"/>
  <c r="C4" i="2"/>
  <c r="B4" i="2"/>
  <c r="E54" i="7" l="1"/>
  <c r="E62" i="7"/>
  <c r="D59" i="7"/>
  <c r="E58" i="7"/>
  <c r="D56" i="7"/>
  <c r="E59" i="7"/>
  <c r="F4" i="2"/>
  <c r="E83" i="7"/>
  <c r="E99" i="7"/>
  <c r="E115" i="7"/>
  <c r="E123" i="7"/>
  <c r="D15" i="7"/>
  <c r="D23" i="7"/>
  <c r="E34" i="7"/>
  <c r="D39" i="7"/>
  <c r="E42" i="7"/>
  <c r="D55" i="7"/>
  <c r="D63" i="7"/>
  <c r="E82" i="7"/>
  <c r="D95" i="7"/>
  <c r="D103" i="7"/>
  <c r="E114" i="7"/>
  <c r="G18" i="8"/>
  <c r="G22" i="8"/>
  <c r="E15" i="7"/>
  <c r="E39" i="7"/>
  <c r="E55" i="7"/>
  <c r="D60" i="7"/>
  <c r="E63" i="7"/>
  <c r="D76" i="7"/>
  <c r="E79" i="7"/>
  <c r="C73" i="8"/>
  <c r="C75" i="8"/>
  <c r="C77" i="8"/>
  <c r="C79" i="8"/>
  <c r="C114" i="8"/>
  <c r="C116" i="8"/>
  <c r="C118" i="8"/>
  <c r="C120" i="8"/>
  <c r="E35" i="7"/>
  <c r="D40" i="7"/>
  <c r="E43" i="7"/>
  <c r="E95" i="7"/>
  <c r="D100" i="7"/>
  <c r="E103" i="7"/>
  <c r="D116" i="7"/>
  <c r="E119" i="7"/>
  <c r="F15" i="8"/>
  <c r="F19" i="8"/>
  <c r="E34" i="8"/>
  <c r="E38" i="8"/>
  <c r="E42" i="8"/>
  <c r="D17" i="7"/>
  <c r="E20" i="7"/>
  <c r="E36" i="7"/>
  <c r="D41" i="7"/>
  <c r="D57" i="7"/>
  <c r="E60" i="7"/>
  <c r="E76" i="7"/>
  <c r="D81" i="7"/>
  <c r="D97" i="7"/>
  <c r="E100" i="7"/>
  <c r="E116" i="7"/>
  <c r="D121" i="7"/>
  <c r="D5" i="8"/>
  <c r="C13" i="8"/>
  <c r="G15" i="8"/>
  <c r="C17" i="8"/>
  <c r="G19" i="8"/>
  <c r="C21" i="8"/>
  <c r="D45" i="8"/>
  <c r="D73" i="8"/>
  <c r="D75" i="8"/>
  <c r="D77" i="8"/>
  <c r="D79" i="8"/>
  <c r="D81" i="8"/>
  <c r="D114" i="8"/>
  <c r="D116" i="8"/>
  <c r="D118" i="8"/>
  <c r="D120" i="8"/>
  <c r="D122" i="8"/>
  <c r="E74" i="7"/>
  <c r="E98" i="7"/>
  <c r="E122" i="7"/>
  <c r="G14" i="8"/>
  <c r="D20" i="7"/>
  <c r="E23" i="7"/>
  <c r="D36" i="7"/>
  <c r="D14" i="7"/>
  <c r="E17" i="7"/>
  <c r="D22" i="7"/>
  <c r="D38" i="7"/>
  <c r="E41" i="7"/>
  <c r="D54" i="7"/>
  <c r="E57" i="7"/>
  <c r="D62" i="7"/>
  <c r="D78" i="7"/>
  <c r="E81" i="7"/>
  <c r="D94" i="7"/>
  <c r="E97" i="7"/>
  <c r="D102" i="7"/>
  <c r="D118" i="7"/>
  <c r="E121" i="7"/>
  <c r="E5" i="8"/>
  <c r="F16" i="8"/>
  <c r="F20" i="8"/>
  <c r="E35" i="8"/>
  <c r="C36" i="8"/>
  <c r="E39" i="8"/>
  <c r="C40" i="8"/>
  <c r="G42" i="8"/>
  <c r="E45" i="8"/>
  <c r="C53" i="8"/>
  <c r="C55" i="8"/>
  <c r="C57" i="8"/>
  <c r="C59" i="8"/>
  <c r="C61" i="8"/>
  <c r="E73" i="8"/>
  <c r="E75" i="8"/>
  <c r="E77" i="8"/>
  <c r="E79" i="8"/>
  <c r="E81" i="8"/>
  <c r="C94" i="8"/>
  <c r="C96" i="8"/>
  <c r="C98" i="8"/>
  <c r="C100" i="8"/>
  <c r="C102" i="8"/>
  <c r="E114" i="8"/>
  <c r="E116" i="8"/>
  <c r="E118" i="8"/>
  <c r="E120" i="8"/>
  <c r="E122" i="8"/>
  <c r="D35" i="7"/>
  <c r="D43" i="7"/>
  <c r="D75" i="7"/>
  <c r="E78" i="7"/>
  <c r="D83" i="7"/>
  <c r="E94" i="7"/>
  <c r="D99" i="7"/>
  <c r="E102" i="7"/>
  <c r="D115" i="7"/>
  <c r="E118" i="7"/>
  <c r="D123" i="7"/>
  <c r="G16" i="8"/>
  <c r="G20" i="8"/>
  <c r="E16" i="7"/>
  <c r="D21" i="7"/>
  <c r="D37" i="7"/>
  <c r="E40" i="7"/>
  <c r="E56" i="7"/>
  <c r="D61" i="7"/>
  <c r="D77" i="7"/>
  <c r="E80" i="7"/>
  <c r="E96" i="7"/>
  <c r="D101" i="7"/>
  <c r="D117" i="7"/>
  <c r="E120" i="7"/>
  <c r="G13" i="8"/>
  <c r="C15" i="8"/>
  <c r="G17" i="8"/>
  <c r="D74" i="8"/>
  <c r="D76" i="8"/>
  <c r="D78" i="8"/>
  <c r="D80" i="8"/>
  <c r="D85" i="8"/>
  <c r="D113" i="8"/>
  <c r="D115" i="8"/>
  <c r="D117" i="8"/>
  <c r="D119" i="8"/>
  <c r="E75" i="7"/>
  <c r="D34" i="7"/>
  <c r="D74" i="7"/>
  <c r="D114" i="7"/>
  <c r="F14" i="8"/>
  <c r="F18" i="8"/>
  <c r="D25" i="8"/>
  <c r="E33" i="8"/>
  <c r="C34" i="8"/>
  <c r="E37" i="8"/>
  <c r="C38" i="8"/>
  <c r="C54" i="8"/>
  <c r="C56" i="8"/>
  <c r="C58" i="8"/>
  <c r="C60" i="8"/>
  <c r="E74" i="8"/>
  <c r="E76" i="8"/>
  <c r="E78" i="8"/>
  <c r="E80" i="8"/>
  <c r="E85" i="8"/>
  <c r="C93" i="8"/>
  <c r="C95" i="8"/>
  <c r="C97" i="8"/>
  <c r="C99" i="8"/>
  <c r="E113" i="8"/>
  <c r="E115" i="8"/>
  <c r="E117" i="8"/>
  <c r="E119" i="8"/>
  <c r="E61" i="8" l="1"/>
  <c r="E59" i="8"/>
  <c r="E57" i="8"/>
  <c r="E55" i="8"/>
  <c r="E53" i="8"/>
  <c r="E62" i="8"/>
  <c r="E60" i="8"/>
  <c r="E58" i="8"/>
  <c r="E56" i="8"/>
  <c r="E54" i="8"/>
  <c r="E22" i="8"/>
  <c r="E18" i="8"/>
  <c r="E14" i="8"/>
  <c r="E21" i="8"/>
  <c r="E17" i="8"/>
  <c r="E13" i="8"/>
  <c r="E15" i="8"/>
  <c r="E20" i="8"/>
  <c r="E16" i="8"/>
  <c r="E19" i="8"/>
  <c r="D41" i="8"/>
  <c r="D37" i="8"/>
  <c r="D33" i="8"/>
  <c r="D40" i="8"/>
  <c r="D36" i="8"/>
  <c r="D42" i="8"/>
  <c r="D39" i="8"/>
  <c r="D35" i="8"/>
  <c r="D38" i="8"/>
  <c r="D34" i="8"/>
  <c r="D19" i="8"/>
  <c r="D15" i="8"/>
  <c r="D21" i="8"/>
  <c r="D17" i="8"/>
  <c r="D13" i="8"/>
  <c r="D20" i="8"/>
  <c r="D16" i="8"/>
  <c r="D22" i="8"/>
  <c r="D18" i="8"/>
  <c r="D14" i="8"/>
  <c r="E102" i="8"/>
  <c r="E100" i="8"/>
  <c r="E98" i="8"/>
  <c r="E96" i="8"/>
  <c r="E94" i="8"/>
  <c r="E101" i="8"/>
  <c r="E99" i="8"/>
  <c r="E97" i="8"/>
  <c r="E95" i="8"/>
  <c r="E93" i="8"/>
  <c r="D101" i="8"/>
  <c r="D99" i="8"/>
  <c r="D97" i="8"/>
  <c r="D95" i="8"/>
  <c r="D93" i="8"/>
  <c r="D102" i="8"/>
  <c r="D100" i="8"/>
  <c r="D98" i="8"/>
  <c r="D96" i="8"/>
  <c r="D94" i="8"/>
  <c r="D61" i="8"/>
  <c r="D59" i="8"/>
  <c r="D57" i="8"/>
  <c r="D55" i="8"/>
  <c r="D53" i="8"/>
  <c r="D60" i="8"/>
  <c r="D58" i="8"/>
  <c r="D56" i="8"/>
  <c r="D62" i="8"/>
  <c r="D5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4" authorId="0" shapeId="0" xr:uid="{00000000-0006-0000-0600-000004000000}">
      <text>
        <r>
          <rPr>
            <sz val="11"/>
            <color rgb="FF000000"/>
            <rFont val="Calibri"/>
            <family val="2"/>
            <scheme val="minor"/>
          </rPr>
          <t>Ações estratégicas sugeridas pela Propg a partir das demandas apresentadas pelos PPGs. 
Além dessas ações, o Paet - PG poderá ser selecionado.
	-Planejamento - PROPG</t>
        </r>
      </text>
    </comment>
    <comment ref="H4" authorId="0" shapeId="0" xr:uid="{00000000-0006-0000-0600-000003000000}">
      <text>
        <r>
          <rPr>
            <sz val="11"/>
            <color rgb="FF000000"/>
            <rFont val="Calibri"/>
            <family val="2"/>
          </rPr>
          <t xml:space="preserve">Conforme a Portaria nº 156/2014 da Capes
</t>
        </r>
        <r>
          <rPr>
            <sz val="11"/>
            <color rgb="FF000000"/>
            <rFont val="Calibri"/>
            <family val="2"/>
          </rPr>
          <t xml:space="preserve">	-Planejamento - PROPG</t>
        </r>
      </text>
    </comment>
    <comment ref="I4" authorId="0" shapeId="0" xr:uid="{00000000-0006-0000-0600-000002000000}">
      <text>
        <r>
          <rPr>
            <sz val="11"/>
            <color rgb="FF000000"/>
            <rFont val="Calibri"/>
            <family val="2"/>
            <scheme val="minor"/>
          </rPr>
          <t>Esses/essas integrantes devem ter sido informados/das, na área destinada ao Planejamento Estratégico,  na aba/planilha PLANEJAMENTO / PROAP - Comissões de trabalho.
	-Planejamento - PROPG</t>
        </r>
      </text>
    </comment>
    <comment ref="J4" authorId="0" shapeId="0" xr:uid="{00000000-0006-0000-0600-000001000000}">
      <text>
        <r>
          <rPr>
            <sz val="11"/>
            <color rgb="FF000000"/>
            <rFont val="Calibri"/>
            <family val="2"/>
            <scheme val="minor"/>
          </rPr>
          <t>1. O prazo previsto para o início da realização do Objetivo não poderá ser superior à data prevista para o seu término.
2. Os prazos previstos para o início da realização da(s) Iniciativa(s) NÃO poderão ser: 
* Menores que a data prevista para iniciar o Objetivo.
* Maiores que a data prevista para o término do Objetivo.
	-Planejamento - PROPG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P2" authorId="0" shapeId="0" xr:uid="{00000000-0006-0000-0700-000007000000}">
      <text>
        <r>
          <rPr>
            <sz val="11"/>
            <color rgb="FF000000"/>
            <rFont val="Calibri"/>
            <family val="2"/>
            <scheme val="minor"/>
          </rPr>
          <t>Valor / Quantidade da qual o PPG já dispõe. 
Ex.: 01 convênio de internacionalização.
	-MIRIAN LUCIA PEREIRA</t>
        </r>
      </text>
    </comment>
    <comment ref="Q2" authorId="0" shapeId="0" xr:uid="{00000000-0006-0000-0700-000006000000}">
      <text>
        <r>
          <rPr>
            <sz val="11"/>
            <color rgb="FF000000"/>
            <rFont val="Calibri"/>
            <family val="2"/>
          </rPr>
          <t xml:space="preserve">Valor / Quantidade que o PPG deseja atingir no período.
</t>
        </r>
        <r>
          <rPr>
            <sz val="11"/>
            <color rgb="FF000000"/>
            <rFont val="Calibri"/>
            <family val="2"/>
          </rPr>
          <t xml:space="preserve">	-MIRIAN LUCIA PEREIRA</t>
        </r>
      </text>
    </comment>
    <comment ref="S4" authorId="0" shapeId="0" xr:uid="{00000000-0006-0000-0700-000005000000}">
      <text>
        <r>
          <rPr>
            <sz val="11"/>
            <color rgb="FF000000"/>
            <rFont val="Calibri"/>
            <family val="2"/>
          </rPr>
          <t xml:space="preserve">Valor / Quantidade que o PPG atingiu no 1º quadrimestre do ano.
</t>
        </r>
        <r>
          <rPr>
            <sz val="11"/>
            <color rgb="FF000000"/>
            <rFont val="Calibri"/>
            <family val="2"/>
          </rPr>
          <t xml:space="preserve">	-MIRIAN LUCIA PEREIRA</t>
        </r>
      </text>
    </comment>
    <comment ref="T4" authorId="0" shapeId="0" xr:uid="{00000000-0006-0000-0700-000004000000}">
      <text>
        <r>
          <rPr>
            <sz val="11"/>
            <color rgb="FF000000"/>
            <rFont val="Calibri"/>
            <family val="2"/>
          </rPr>
          <t xml:space="preserve">Valor / Quantidade que o PPG atingiu no 2º quadrimestre do ano.
</t>
        </r>
        <r>
          <rPr>
            <sz val="11"/>
            <color rgb="FF000000"/>
            <rFont val="Calibri"/>
            <family val="2"/>
          </rPr>
          <t xml:space="preserve">	-MIRIAN LUCIA PEREIRA</t>
        </r>
      </text>
    </comment>
    <comment ref="U4" authorId="0" shapeId="0" xr:uid="{00000000-0006-0000-0700-000003000000}">
      <text>
        <r>
          <rPr>
            <sz val="11"/>
            <color rgb="FF000000"/>
            <rFont val="Calibri"/>
            <family val="2"/>
          </rPr>
          <t xml:space="preserve">Valor / Quantidade que o PPG atingiu no 3º quadrimestre do ano.
</t>
        </r>
        <r>
          <rPr>
            <sz val="11"/>
            <color rgb="FF000000"/>
            <rFont val="Calibri"/>
            <family val="2"/>
          </rPr>
          <t xml:space="preserve">	-MIRIAN LUCIA PEREIRA</t>
        </r>
      </text>
    </comment>
    <comment ref="V4" authorId="0" shapeId="0" xr:uid="{00000000-0006-0000-0700-000002000000}">
      <text>
        <r>
          <rPr>
            <sz val="11"/>
            <color rgb="FF000000"/>
            <rFont val="Calibri"/>
            <family val="2"/>
            <scheme val="minor"/>
          </rPr>
          <t>Cálculo realizado automaticamente, representado Valor atual / Valor Pretendido.
	-MIRIAN LUCIA PEREIRA</t>
        </r>
      </text>
    </comment>
    <comment ref="W4" authorId="0" shapeId="0" xr:uid="{00000000-0006-0000-0700-000001000000}">
      <text>
        <r>
          <rPr>
            <sz val="11"/>
            <color rgb="FF000000"/>
            <rFont val="Calibri"/>
            <family val="2"/>
            <scheme val="minor"/>
          </rPr>
          <t>Valor obtido pelo PPG no quadrimestre/ano.
Calculado automaticamente.
	-MIRIAN LUCIA PEREIRA</t>
        </r>
      </text>
    </comment>
  </commentList>
</comments>
</file>

<file path=xl/sharedStrings.xml><?xml version="1.0" encoding="utf-8"?>
<sst xmlns="http://schemas.openxmlformats.org/spreadsheetml/2006/main" count="1289" uniqueCount="410">
  <si>
    <t>Introdução</t>
  </si>
  <si>
    <t>Conforme recomendações dos arquivos: "PPGs UFPE - Guia para Elaboração do Planejamento Estratégico dos PPGs SS da UFPE - ver 2 - maio2023.pdf";  "PPGs UFPE - orientações sobre a ferramenta de elaboração do planejamento_plano de trabalho_monitoramento.pdf"; "PPGs UFPE - [ROTEIRO_modelo 2 - COMPLETO]  para elaboração e PUBLICAÇÃO  do Planejamento Estratégico com Plano de Trabalho e Monitoramento". ESSES E OUTROS ARQUIVOS FORAM/ESTÃO DISPONIBILIZADOS PARA TODOS OS PPGs.</t>
  </si>
  <si>
    <t>Identificação do Curso</t>
  </si>
  <si>
    <t>Programa</t>
  </si>
  <si>
    <r>
      <rPr>
        <b/>
        <sz val="12"/>
        <color rgb="FFFFFFFF"/>
        <rFont val="Arial"/>
        <family val="2"/>
      </rPr>
      <t xml:space="preserve">Centro Acadêmico
</t>
    </r>
    <r>
      <rPr>
        <b/>
        <sz val="10"/>
        <color rgb="FFFFFFFF"/>
        <rFont val="Arial"/>
        <family val="2"/>
      </rPr>
      <t>(Preenchimento automático)</t>
    </r>
  </si>
  <si>
    <r>
      <rPr>
        <b/>
        <i/>
        <sz val="12"/>
        <color rgb="FFFFFFFF"/>
        <rFont val="Arial"/>
        <family val="2"/>
      </rPr>
      <t xml:space="preserve">Campus
</t>
    </r>
    <r>
      <rPr>
        <b/>
        <sz val="10"/>
        <color rgb="FFFFFFFF"/>
        <rFont val="Arial"/>
        <family val="2"/>
      </rPr>
      <t>(Preenchimento automático)</t>
    </r>
  </si>
  <si>
    <r>
      <rPr>
        <b/>
        <sz val="12"/>
        <color rgb="FFFFFFFF"/>
        <rFont val="Arial"/>
        <family val="2"/>
      </rPr>
      <t xml:space="preserve">Mestrado/Doutorado
</t>
    </r>
    <r>
      <rPr>
        <b/>
        <sz val="10"/>
        <color rgb="FFFFFFFF"/>
        <rFont val="Arial"/>
        <family val="2"/>
      </rPr>
      <t>(Preenchimento automático)</t>
    </r>
  </si>
  <si>
    <r>
      <rPr>
        <b/>
        <sz val="12"/>
        <color rgb="FFFFFFFF"/>
        <rFont val="Arial"/>
        <family val="2"/>
      </rPr>
      <t xml:space="preserve">Nota </t>
    </r>
    <r>
      <rPr>
        <b/>
        <sz val="10"/>
        <color rgb="FFFFFFFF"/>
        <rFont val="Arial"/>
        <family val="2"/>
      </rPr>
      <t>(Preenchimento automático)</t>
    </r>
  </si>
  <si>
    <r>
      <rPr>
        <b/>
        <sz val="12"/>
        <color rgb="FFFFFFFF"/>
        <rFont val="Arial"/>
        <family val="2"/>
      </rPr>
      <t xml:space="preserve">Valor do Proap </t>
    </r>
    <r>
      <rPr>
        <b/>
        <sz val="10"/>
        <color rgb="FFFFFFFF"/>
        <rFont val="Arial"/>
        <family val="2"/>
      </rPr>
      <t>(Preenchimento automático)</t>
    </r>
  </si>
  <si>
    <t>ATENÇÃO: necessário, apenas, escolher o PPG na lista suspensa abaixo. As demais informações serão preenchidas automaticamente.</t>
  </si>
  <si>
    <t>NUTRIÇÃO; ATIVIDADE FÍSICA E PLASTICIDADE FENOTÍPICA</t>
  </si>
  <si>
    <t>Histórico do Programa (contextualização)</t>
  </si>
  <si>
    <t>Conforme recomendações dos arquivos: "PPGs UFPE - Guia para Elaboração do Planejamento Estratégico dos PPGs SS da UFPE - ver 2 - maio2023.pdf";  "PPGs UFPE - orientações sobre a ferramenta de elaboração do planejamento_plano de trabalho_monitoramento.pdf"; "PPGs UFPE - [ROTEIRO_modelo 2 - COMPLETO]  para elaboração e PUBLICAÇÃO  do Planejamento Estratégico com Plano de Trabalho e Monitoramento".  ESSES E OUTROS ARQUIVOS FORAM/ESTÃO DISPONIBILIZADOS PARA TODOS OS PPGs.</t>
  </si>
  <si>
    <t>Identidade Estratégica</t>
  </si>
  <si>
    <t>MISSÃO</t>
  </si>
  <si>
    <t>VISÃO</t>
  </si>
  <si>
    <t>VALORES</t>
  </si>
  <si>
    <t>Análise Situacional - Resultado</t>
  </si>
  <si>
    <t>Conforme recomendações dos arquivos: "PPGs UFPE - Guia para Elaboração do Planejamento Estratégico dos PPGs SS da UFPE - ver 2 - maio2023.pdf";  "PPGs UFPE - Documento Norteador para Autoavaliação dos PPGs da UFPE"; "PPGs UFPE - Análise_reflexões sobre Autoavaliação - Matriz SWOT - Planejamento Estratégico - maio 2023"; "PPGs UFPE - orientações sobre a ferramenta de elaboração do planejamento_plano de trabalho_monitoramento.pdf"; "PPGs UFPE - [ROTEIRO_modelo 2 - COMPLETO]  para elaboração e PUBLICAÇÃO  do Planejamento Estratégico com Plano de Trabalho e Monitoramento".  ESSES E OUTROS ARQUIVOS FORAM/ESTÃO DISPONIBILIZADOS PARA TODOS OS PPGs.</t>
  </si>
  <si>
    <t>Item</t>
  </si>
  <si>
    <t>Fatores</t>
  </si>
  <si>
    <t>Descrição</t>
  </si>
  <si>
    <t>Ambiente Interno   (CONTROLÁVEL)</t>
  </si>
  <si>
    <r>
      <rPr>
        <sz val="14"/>
        <color rgb="FF000000"/>
        <rFont val="Arial"/>
        <family val="2"/>
      </rPr>
      <t>O PPG DEVERÁ</t>
    </r>
    <r>
      <rPr>
        <b/>
        <sz val="14"/>
        <color rgb="FF000000"/>
        <rFont val="Arial"/>
        <family val="2"/>
      </rPr>
      <t>, por meio das suas ações</t>
    </r>
    <r>
      <rPr>
        <sz val="14"/>
        <color rgb="FF000000"/>
        <rFont val="Arial"/>
        <family val="2"/>
      </rPr>
      <t xml:space="preserve">, </t>
    </r>
    <r>
      <rPr>
        <b/>
        <u/>
        <sz val="14"/>
        <color rgb="FF000000"/>
        <rFont val="Arial"/>
        <family val="2"/>
      </rPr>
      <t>potencializar</t>
    </r>
    <r>
      <rPr>
        <sz val="14"/>
        <color rgb="FF000000"/>
        <rFont val="Arial"/>
        <family val="2"/>
      </rPr>
      <t xml:space="preserve"> os Pontos Fortes para </t>
    </r>
    <r>
      <rPr>
        <b/>
        <u/>
        <sz val="14"/>
        <color rgb="FF000000"/>
        <rFont val="Arial"/>
        <family val="2"/>
      </rPr>
      <t>anular</t>
    </r>
    <r>
      <rPr>
        <sz val="14"/>
        <color rgb="FF000000"/>
        <rFont val="Arial"/>
        <family val="2"/>
      </rPr>
      <t xml:space="preserve"> as Fragilidades.</t>
    </r>
  </si>
  <si>
    <t>1.1.</t>
  </si>
  <si>
    <t>Fortalezas</t>
  </si>
  <si>
    <t>Corpo docente</t>
  </si>
  <si>
    <t>Projetos de pesquisa e produção qualificada</t>
  </si>
  <si>
    <t>Interação pós-graduação -graduação</t>
  </si>
  <si>
    <t>Inserção social</t>
  </si>
  <si>
    <t>Formação integral</t>
  </si>
  <si>
    <t>Concepção do perfil do egresso e objetivos de formação destinados a atuação no ensino, na pesquisa e em atividades profissionais com competências adequadas.</t>
  </si>
  <si>
    <t>1.2.</t>
  </si>
  <si>
    <t>Fragilidades</t>
  </si>
  <si>
    <t>Producao associada (docente/discente)</t>
  </si>
  <si>
    <t>Incentivos financeiros</t>
  </si>
  <si>
    <t>Internacionalização</t>
  </si>
  <si>
    <t>lntersetorialidade</t>
  </si>
  <si>
    <t>Ambiente Externo  (NÃO CONTROLÁVEL)</t>
  </si>
  <si>
    <r>
      <rPr>
        <sz val="12"/>
        <color rgb="FF000000"/>
        <rFont val="Arial"/>
        <family val="2"/>
      </rPr>
      <t xml:space="preserve">O PPG PODERÁ, </t>
    </r>
    <r>
      <rPr>
        <b/>
        <sz val="12"/>
        <color rgb="FF000000"/>
        <rFont val="Arial"/>
        <family val="2"/>
      </rPr>
      <t>por meio das suas ações</t>
    </r>
    <r>
      <rPr>
        <sz val="12"/>
        <color rgb="FF000000"/>
        <rFont val="Arial"/>
        <family val="2"/>
      </rPr>
      <t xml:space="preserve">, </t>
    </r>
    <r>
      <rPr>
        <b/>
        <u/>
        <sz val="12"/>
        <color rgb="FF000000"/>
        <rFont val="Arial"/>
        <family val="2"/>
      </rPr>
      <t>aproveitar</t>
    </r>
    <r>
      <rPr>
        <b/>
        <sz val="12"/>
        <color rgb="FF000000"/>
        <rFont val="Arial"/>
        <family val="2"/>
      </rPr>
      <t xml:space="preserve"> </t>
    </r>
    <r>
      <rPr>
        <sz val="12"/>
        <color rgb="FF000000"/>
        <rFont val="Arial"/>
        <family val="2"/>
      </rPr>
      <t xml:space="preserve">as Oportunidades e </t>
    </r>
    <r>
      <rPr>
        <b/>
        <u/>
        <sz val="12"/>
        <color rgb="FF000000"/>
        <rFont val="Arial"/>
        <family val="2"/>
      </rPr>
      <t>mitigar</t>
    </r>
    <r>
      <rPr>
        <b/>
        <sz val="12"/>
        <color rgb="FF000000"/>
        <rFont val="Arial"/>
        <family val="2"/>
      </rPr>
      <t xml:space="preserve"> </t>
    </r>
    <r>
      <rPr>
        <sz val="12"/>
        <color rgb="FF000000"/>
        <rFont val="Arial"/>
        <family val="2"/>
      </rPr>
      <t>os impactos das Ameaças (desafios).</t>
    </r>
  </si>
  <si>
    <t>2.1.</t>
  </si>
  <si>
    <t>Oportunidades</t>
  </si>
  <si>
    <t>Articulação em Rede</t>
  </si>
  <si>
    <t>Desenvolvimento de cooperação em redes de pesquisas com outros centros nacionais e internacionais.</t>
  </si>
  <si>
    <t>Demanda reprimida</t>
  </si>
  <si>
    <t>Cerca de 85% do corpo discente do programa é proveniente da região interiorana de Pernambuco, principalmente do Agreste, e desejam dar continuidade ao seu processo de formação acadêmico-profissional.</t>
  </si>
  <si>
    <t>Inovação e tecnologia</t>
  </si>
  <si>
    <t>Momento social favorável para aproximação com o terceiro setor de produção e desenvolvimento de produtos com perfil de inovação e tecnologia.</t>
  </si>
  <si>
    <t>2.2.</t>
  </si>
  <si>
    <t>Ameaças (Desafios)</t>
  </si>
  <si>
    <t>Financiamento</t>
  </si>
  <si>
    <t>Infraestrutura</t>
  </si>
  <si>
    <t>COMISSÕES DE TRABALHO</t>
  </si>
  <si>
    <t>Comissão Autoavaliação</t>
  </si>
  <si>
    <t>Nome</t>
  </si>
  <si>
    <t>Cargo/Classificação</t>
  </si>
  <si>
    <t>Função</t>
  </si>
  <si>
    <t>Responsabilidades/Atividades</t>
  </si>
  <si>
    <t>Observações</t>
  </si>
  <si>
    <t>Elaborar os formularios de autoavaliacao aplicados aos discentes e analisar os resultados</t>
  </si>
  <si>
    <t>Elaborar os formularios de autoavaliacao aplicados aos egressos e analisar os resultados</t>
  </si>
  <si>
    <t>Comissão de Planejamento Estratégico</t>
  </si>
  <si>
    <t>ATENÇÃO: apenas os(as) integrantes desta Comissão poderão ser escolhidos(das) na aba/planilha: PLANEJAMENTO - Plano de Trabalho</t>
  </si>
  <si>
    <t>Escolher na lista suspensa</t>
  </si>
  <si>
    <t>Coordenadora</t>
  </si>
  <si>
    <t>Elaborar, executar e acompanhar acoes contidas no planejamento estrategico do programa</t>
  </si>
  <si>
    <t>Avaliar o relatorio da ultima quadrienal, fazer um levantamento dos pontos fracos do programa e propor estrategias para o fortalecimento e crescimento do programa</t>
  </si>
  <si>
    <t>Vice coordenadora</t>
  </si>
  <si>
    <t>Trabalhar em conjunto com a coordenacao,os resultados obtidos a partir dos relatorios de autoavaliacao do programa</t>
  </si>
  <si>
    <t>Apresentar os relatorios obtidos pela Comissao de autoavaliacao e trabalhar juntamente com a coordenacao na elaboracao de estrategias para fortalecer as fragilidades e ameacas.</t>
  </si>
  <si>
    <t>Comissão de Gestão / Orçamento  (Proap e outros)</t>
  </si>
  <si>
    <t>Função (Opcional)</t>
  </si>
  <si>
    <t>Thyago Moreira de Queiroz</t>
  </si>
  <si>
    <t>PLANO DE TRABALHO</t>
  </si>
  <si>
    <t>1. Conforme recomendações dos arquivos: "PPGs UFPE - Guia para Elaboração do Planejamento Estratégico dos PPGs SS da UFPE - ver 2 - maio2023.pdf";  "PPGs UFPE - orientações sobre a ferramenta de elaboração do planejamento_plano de trabalho_monitoramento.pdf". ESSES E OUTROS ARQUIVOS FORAM/ESTÃO DISPONIBILIZADOS PARA TODOS OS PPGs.</t>
  </si>
  <si>
    <t>2. ATENÇÃO: todas as informações inseridas serão, automaticamente, exibidas na aba/planilha seguinte: PLANEJAMENTO - MONITORAMENTO.</t>
  </si>
  <si>
    <t>PLANO DE DESENVOLVIMENTO INSTITUCIONAL (PDI/UFPE)  - VIGENTE</t>
  </si>
  <si>
    <t>Ações Estratégicas (Propg)</t>
  </si>
  <si>
    <t>Quesito da Avaliação Capes</t>
  </si>
  <si>
    <t>Atividade Financiável do PROAP (selecionar a atividade para cada iniciativa)</t>
  </si>
  <si>
    <t>Integrante da Comissão responsável pelo Objetivo/Atividade</t>
  </si>
  <si>
    <t>Prazos Previstos</t>
  </si>
  <si>
    <t>Ação/Iniciativa</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</si>
  <si>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</si>
  <si>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</si>
  <si>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Dt. Início</t>
  </si>
  <si>
    <t>Dt. Término</t>
  </si>
  <si>
    <t>OBJETIVO 1</t>
  </si>
  <si>
    <t>Investir na qualidade da Pós-Graduação, diminuir a endogenia e reduzir assimetrias.</t>
  </si>
  <si>
    <t>Apoio à Produção Docente e Discente</t>
  </si>
  <si>
    <t>Formação</t>
  </si>
  <si>
    <t>Meta 1</t>
  </si>
  <si>
    <t xml:space="preserve">Aumentar o número de artigos publicados por docente com discente no quadriênio (Produção associada)
</t>
  </si>
  <si>
    <t>Meta 2</t>
  </si>
  <si>
    <t>Meta 3</t>
  </si>
  <si>
    <t>Indicador 1</t>
  </si>
  <si>
    <t>Indicador 2</t>
  </si>
  <si>
    <t>Indicador 3</t>
  </si>
  <si>
    <t>Iniciativa(s)</t>
  </si>
  <si>
    <t>Iniciativa 1</t>
  </si>
  <si>
    <t>Incentivar os docentes do programa a submeterem projetos de pesquisa em editais de fomento que possa auxiliar na publicacao de artigos Qualis A</t>
  </si>
  <si>
    <t>Escolher item na lista suspensa</t>
  </si>
  <si>
    <t>Iniciativa 2</t>
  </si>
  <si>
    <t>Iniciativa 3</t>
  </si>
  <si>
    <t>Iniciativa 4</t>
  </si>
  <si>
    <t>Iniciativa 5</t>
  </si>
  <si>
    <t>Iniciativa 6</t>
  </si>
  <si>
    <t>Iniciativa 7</t>
  </si>
  <si>
    <t>Iniciativa 8</t>
  </si>
  <si>
    <t>Iniciativa 9</t>
  </si>
  <si>
    <t>Iniciativa 10</t>
  </si>
  <si>
    <t xml:space="preserve">PLANO DE DESENVOLVIMENTO INSTITUCIONAL (PDI/UFPE)  - VIGENTE                </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</si>
  <si>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</si>
  <si>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</si>
  <si>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OBJETIVO 2</t>
  </si>
  <si>
    <t>Executar ações de indução estratégica para expansão dos Programas de Pós-Graduação.</t>
  </si>
  <si>
    <t>Impacto na sociedade</t>
  </si>
  <si>
    <t>Dobrar o número de projetos/ações de extensão</t>
  </si>
  <si>
    <t>Dobrar o número de projetos/ações de extensão envolvendo docentes e discentes do programa</t>
  </si>
  <si>
    <t>Fazer 2 postagens mensais no instagram do programa</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</si>
  <si>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</si>
  <si>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</si>
  <si>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OBJETIVO 3</t>
  </si>
  <si>
    <t>Autoavaliação e Planejamento Estratégico</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</si>
  <si>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</si>
  <si>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</si>
  <si>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OBJETIVO 4</t>
  </si>
  <si>
    <t xml:space="preserve">Inserir o Objetivo 4 aqui. </t>
  </si>
  <si>
    <t>Inserir a Meta aqui.  Se houver mais de uma Meta - no máximo de 3 - utilizar os espaços, abaixo, até a Meta 3.</t>
  </si>
  <si>
    <t>Inserir o Indicador aqui.  Se houver mais de um, utilizar os espaços, abaixo, até o Indicador 2 ou 3.</t>
  </si>
  <si>
    <t>Inserir a Iniciativa aqui. Se houver mais de uma, utilizar os espaços, abaixo, até a Iniciativa 10.</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</si>
  <si>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</si>
  <si>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</si>
  <si>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OBJETIVO 5</t>
  </si>
  <si>
    <t>Inserir o Objetivo 5 aqui (se houver).</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</si>
  <si>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</si>
  <si>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</si>
  <si>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OBJETIVO 6</t>
  </si>
  <si>
    <t>Inserir o Objetivo 6 aqui (se houver).</t>
  </si>
  <si>
    <t>INFORMAÇÕES DO PLANO DE TRABALHO</t>
  </si>
  <si>
    <t>INFORMAÇÕES PARA O MONITORAMENTO</t>
  </si>
  <si>
    <t>MONITORAMENTO DO PLANO DE TRABALHO</t>
  </si>
  <si>
    <t>Conforme recomendações dos arquivos: "PPGs UFPE - Guia para Elaboração do Planejamento Estratégico dos PPGs SS da UFPE - ver 2 - maio2023.pdf";  "PPGs UFPE - orientações sobre a ferramenta de elaboração do planejamento_plano de trabalho_monitoramento.pdf". ESSES E OUTROS ARQUIVOS FORAM/ESTÃO DISPONIBILIZADOS PARA TODOS OS PPGs.</t>
  </si>
  <si>
    <t>Valor inicial</t>
  </si>
  <si>
    <t>Valor Pretendido (no ano)</t>
  </si>
  <si>
    <t>Perspectiva de alcance (%)</t>
  </si>
  <si>
    <t>EVOLUÇÃO QUADRIENAL</t>
  </si>
  <si>
    <t>PDI</t>
  </si>
  <si>
    <t>Atividade Financiável do PROAP (selecionar atividade para cada iniciativa)</t>
  </si>
  <si>
    <t>Prazos Executados</t>
  </si>
  <si>
    <t>Situação</t>
  </si>
  <si>
    <t>OBSERVAÇÕES</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</si>
  <si>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</si>
  <si>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</si>
  <si>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Percentual atingido (%)</t>
  </si>
  <si>
    <t>Valor atual</t>
  </si>
  <si>
    <t>Selecionar na lista Suspensa</t>
  </si>
  <si>
    <t>Iniciativas</t>
  </si>
  <si>
    <t>Valor Pretendido</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</si>
  <si>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</si>
  <si>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</si>
  <si>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Inserção Social</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</si>
  <si>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</si>
  <si>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</si>
  <si>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Educação Básica</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</si>
  <si>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</si>
  <si>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</si>
  <si>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</si>
  <si>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</si>
  <si>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PAET-PG</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</si>
  <si>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</si>
  <si>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</si>
  <si>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Pessoal</t>
  </si>
  <si>
    <t>Manutenção de equipamentos.</t>
  </si>
  <si>
    <t>Manutenção e funcionamento de laboratório de ensino e pesquisa.</t>
  </si>
  <si>
    <t>Serviços e taxas relacionados à importação.</t>
  </si>
  <si>
    <t>Manutenção do acervo de periódicos, desde que não contemplados no Portal de Periódicos da Capes.</t>
  </si>
  <si>
    <t>NOME DO PPG</t>
  </si>
  <si>
    <t>CONCEITO</t>
  </si>
  <si>
    <t>NÍVEL</t>
  </si>
  <si>
    <t>CENTRO</t>
  </si>
  <si>
    <t>CAMPUS</t>
  </si>
  <si>
    <t>PROAP</t>
  </si>
  <si>
    <t>Objetivos Estratégicos / Iniciativas</t>
  </si>
  <si>
    <t>Ações Estratégicas - Propg</t>
  </si>
  <si>
    <t>Quesitos de avaliação (Capes)</t>
  </si>
  <si>
    <t>PIPG - Eixos temáticos</t>
  </si>
  <si>
    <t>PIPG - Diretrizes</t>
  </si>
  <si>
    <t xml:space="preserve">ADMINISTRAÇÃO </t>
  </si>
  <si>
    <t>Mestrado e Doutorado Acadêmico</t>
  </si>
  <si>
    <t>CCSA</t>
  </si>
  <si>
    <t>Joaquim Amazonas</t>
  </si>
  <si>
    <t>Redução das assimetrias.</t>
  </si>
  <si>
    <t>O funcionamento da Pós-Graduação deve considerar os pressupostos: multidimensional, interdisciplinar, transdisciplinar e a integraçãocoma sociedade.</t>
  </si>
  <si>
    <t>Em andamento</t>
  </si>
  <si>
    <t>ANTROPOLOGIA</t>
  </si>
  <si>
    <t>CFCH</t>
  </si>
  <si>
    <r>
      <rPr>
        <sz val="11"/>
        <color rgb="FF000000"/>
        <rFont val="Arial"/>
        <family val="2"/>
      </rPr>
      <t xml:space="preserve">Investir na qualidade da Pós-Graduação, </t>
    </r>
    <r>
      <rPr>
        <b/>
        <sz val="11"/>
        <color rgb="FF000000"/>
        <rFont val="Arial"/>
        <family val="2"/>
      </rPr>
      <t xml:space="preserve">diminuir </t>
    </r>
    <r>
      <rPr>
        <sz val="11"/>
        <color rgb="FF000000"/>
        <rFont val="Arial"/>
        <family val="2"/>
      </rPr>
      <t xml:space="preserve">a </t>
    </r>
    <r>
      <rPr>
        <b/>
        <sz val="11"/>
        <color rgb="FF000000"/>
        <rFont val="Arial"/>
        <family val="2"/>
      </rPr>
      <t xml:space="preserve">endogenia </t>
    </r>
    <r>
      <rPr>
        <sz val="11"/>
        <color rgb="FF000000"/>
        <rFont val="Arial"/>
        <family val="2"/>
      </rPr>
      <t xml:space="preserve">e reduzir </t>
    </r>
    <r>
      <rPr>
        <b/>
        <sz val="11"/>
        <color rgb="FF000000"/>
        <rFont val="Arial"/>
        <family val="2"/>
      </rPr>
      <t>assimetrias</t>
    </r>
    <r>
      <rPr>
        <sz val="11"/>
        <color rgb="FF000000"/>
        <rFont val="Arial"/>
        <family val="2"/>
      </rPr>
      <t>.</t>
    </r>
  </si>
  <si>
    <t>OE 02</t>
  </si>
  <si>
    <t>OE 02 - Expandir e Consolidar cursos de Graduação, Pós-Graduação e da Educação Básica.</t>
  </si>
  <si>
    <t>Não se aplica</t>
  </si>
  <si>
    <t>Elaboração da agenda institucional de pesquisa, na Pós-Graduação, associada à temática da sustentabilidade.</t>
  </si>
  <si>
    <t>Os cursos de Pós-Graduação devem ter autonomia, continuidade e responsabilidade social, orientados ao desenvolvimento da produçãocientífica, artística/cultural e tecnológica comprometida com a formação humana, a cultura, a inclusão, o bem-estar social e o desenvolvimento sustentável.</t>
  </si>
  <si>
    <t>Em atraso</t>
  </si>
  <si>
    <t>ARQUEOLOGIA</t>
  </si>
  <si>
    <r>
      <rPr>
        <sz val="11"/>
        <color rgb="FF000000"/>
        <rFont val="Arial"/>
        <family val="2"/>
      </rPr>
      <t>Executar ações de</t>
    </r>
    <r>
      <rPr>
        <b/>
        <sz val="11"/>
        <color rgb="FF000000"/>
        <rFont val="Arial"/>
        <family val="2"/>
      </rPr>
      <t xml:space="preserve"> indução estratégica</t>
    </r>
    <r>
      <rPr>
        <sz val="11"/>
        <color rgb="FF000000"/>
        <rFont val="Arial"/>
        <family val="2"/>
      </rPr>
      <t xml:space="preserve"> para expansão dos Programas de Pós-Graduação.</t>
    </r>
  </si>
  <si>
    <t>2.2</t>
  </si>
  <si>
    <t>A organização funcional deve conter instâncias de planejamento, avaliação e acompanhamento sistemático.</t>
  </si>
  <si>
    <t>Não iniciado</t>
  </si>
  <si>
    <t>ARTES VISUAIS</t>
  </si>
  <si>
    <t>Mestrado Acadêmico</t>
  </si>
  <si>
    <t>CAC</t>
  </si>
  <si>
    <r>
      <rPr>
        <sz val="11"/>
        <color rgb="FF000000"/>
        <rFont val="Arial"/>
        <family val="2"/>
      </rPr>
      <t xml:space="preserve">Estimular elaboração de projetos de cursos de Pós-Graduação nos </t>
    </r>
    <r>
      <rPr>
        <i/>
        <sz val="11"/>
        <color rgb="FF000000"/>
        <rFont val="Arial"/>
        <family val="2"/>
      </rPr>
      <t xml:space="preserve">campi </t>
    </r>
    <r>
      <rPr>
        <sz val="11"/>
        <color rgb="FF000000"/>
        <rFont val="Arial"/>
        <family val="2"/>
      </rPr>
      <t>do interior.</t>
    </r>
  </si>
  <si>
    <t>5.1.</t>
  </si>
  <si>
    <t>OE 05</t>
  </si>
  <si>
    <t>OE 05 - Consolidar e expandir a interiorização.</t>
  </si>
  <si>
    <t>Multi e interdisciplinaridade</t>
  </si>
  <si>
    <t>A produção e a transferência de conhecimentos e tecnologias para a sociedade deve priorizar o desenvolvimento humano local, regional, nacional e internacional.</t>
  </si>
  <si>
    <t>Concluído</t>
  </si>
  <si>
    <t>BIOLOGIA ANIMAL</t>
  </si>
  <si>
    <t>CB</t>
  </si>
  <si>
    <t>Criar cursos.</t>
  </si>
  <si>
    <t>5.2.</t>
  </si>
  <si>
    <t>Acompanhamento de Egressos</t>
  </si>
  <si>
    <t>Integração da Pós-Graduação com a educação básica (ensino médio).</t>
  </si>
  <si>
    <t>As ações de internacionalização para a Pós-Graduação devem ser institucionalizadas.</t>
  </si>
  <si>
    <t>Suspenso</t>
  </si>
  <si>
    <t>BIOLOGIA APLICADA À SAÚDE</t>
  </si>
  <si>
    <t>Elaborar políticas institucionais de internacionalização.</t>
  </si>
  <si>
    <t>6.1.</t>
  </si>
  <si>
    <t>OE 06</t>
  </si>
  <si>
    <t>OE 06 - Expandir e consolidar a internacionalização.</t>
  </si>
  <si>
    <t>Pendente</t>
  </si>
  <si>
    <t>BIOLOGIA DE FUNGOS</t>
  </si>
  <si>
    <t>Elaborar projetos de pesquisa Institucionais com a temática Sustentabilidade.</t>
  </si>
  <si>
    <t>8.1.</t>
  </si>
  <si>
    <t>OE 08</t>
  </si>
  <si>
    <t>OE 08 - Promover uma política de sustentabilidade e responsabilidade social.</t>
  </si>
  <si>
    <t>BIOLOGIA VEGETAL</t>
  </si>
  <si>
    <t>Criar cursos de Pós-Graduação em EAD.</t>
  </si>
  <si>
    <t>12.4.</t>
  </si>
  <si>
    <t>OE 12</t>
  </si>
  <si>
    <t>OE 12 - Ampliar a Educação Aberta e Digital.</t>
  </si>
  <si>
    <t>Renovação do Corpo Docente</t>
  </si>
  <si>
    <t>BIOQUÍMICA E FISIOLOGIA</t>
  </si>
  <si>
    <t>Aperfeiçoar a política de contratação de professor visitante.</t>
  </si>
  <si>
    <t>14.2.</t>
  </si>
  <si>
    <t>OE 14</t>
  </si>
  <si>
    <t>OE 14 - Promover ações que impulsionem políticas propositivas para a Pesquisa e a Pós-Graduação.</t>
  </si>
  <si>
    <t>BIOTECNOLOGIA</t>
  </si>
  <si>
    <t>BIOTECNOLOGIA – RENORBIO</t>
  </si>
  <si>
    <t>Doutorado Acadêmico</t>
  </si>
  <si>
    <t>CIÊNCIA DA INFORMAÇÃO</t>
  </si>
  <si>
    <t>Visibilidade</t>
  </si>
  <si>
    <t>CIÊNCIA DE MATERIAIS</t>
  </si>
  <si>
    <t>CCEN</t>
  </si>
  <si>
    <t>CIÊNCIA POLÍTICA</t>
  </si>
  <si>
    <t>CIÊNCIAS BIOLÓGICAS</t>
  </si>
  <si>
    <t>CIÊNCIAS CONTÁBEIS</t>
  </si>
  <si>
    <t>CIÊNCIAS DA COMPUTAÇÃO (acadêmico)</t>
  </si>
  <si>
    <t>CIN</t>
  </si>
  <si>
    <t>CIÊNCIAS DA COMPUTAÇÃO (profissional)</t>
  </si>
  <si>
    <t>Mestrado e Doutorado Profissional</t>
  </si>
  <si>
    <t>CIÊNCIAS FARMACÊUTICAS</t>
  </si>
  <si>
    <t>CCS</t>
  </si>
  <si>
    <t>CIENCIAS GEODESICAS E TECNOLOGIAS DA GEOINFORMAÇÃO</t>
  </si>
  <si>
    <t>CTG</t>
  </si>
  <si>
    <t>CIRURGIA</t>
  </si>
  <si>
    <t>CCM</t>
  </si>
  <si>
    <t>COMUNICAÇÃO</t>
  </si>
  <si>
    <t>DESENVOLVIMENTO E MEIO AMBIENTE (doutorado)</t>
  </si>
  <si>
    <t>DESENVOLVIMENTO E MEIO AMBIENTE (mestrado)</t>
  </si>
  <si>
    <t>Atividades Financiáveis do PROAP</t>
  </si>
  <si>
    <t>DESENVOLVIMENTO URBANO</t>
  </si>
  <si>
    <t>DESIGN</t>
  </si>
  <si>
    <t>DIREITO</t>
  </si>
  <si>
    <t>CCJ</t>
  </si>
  <si>
    <t>Centro</t>
  </si>
  <si>
    <t>DIREITOS HUMANOS</t>
  </si>
  <si>
    <t>ECONOMIA (CAA)</t>
  </si>
  <si>
    <t>CAA</t>
  </si>
  <si>
    <t>Caruaru</t>
  </si>
  <si>
    <t>ECONOMIA (CCSA)</t>
  </si>
  <si>
    <t>Participação em cursos e treinamentos em técnicas de laboratório e utilização de equipamentos.</t>
  </si>
  <si>
    <t>EDUCAÇÃO</t>
  </si>
  <si>
    <t>CE</t>
  </si>
  <si>
    <t>Produção, revisão, tradução, editoração, confecção e publicação de conteúdos científico-acadêmicos e de divulgação das atividades desenvolvidas no âmbito dos PPGs.</t>
  </si>
  <si>
    <t>EDUCAÇÃO BÁSICA</t>
  </si>
  <si>
    <t>A</t>
  </si>
  <si>
    <t>Mestrado Profissional</t>
  </si>
  <si>
    <t>EDUCAÇÃO CONTEMPORÂNEA</t>
  </si>
  <si>
    <t>Apoio à realização de eventos ou missões científico-acadêmicos no país.</t>
  </si>
  <si>
    <t>EDUCAÇÃO EM CIÊNCIAS E MATEMÁTICA</t>
  </si>
  <si>
    <t>Participação de docentes, pesquisadores e discentes em atividades científico-acadêmicos no país e no exterior.</t>
  </si>
  <si>
    <t>EDUCAÇÃO FÍSICA</t>
  </si>
  <si>
    <t>Participação de convidados externos em atividades científico-acadêmicas no país.</t>
  </si>
  <si>
    <t>EDUCAÇÃO MATEMÁTICA E TECNOLÓGICA</t>
  </si>
  <si>
    <t>Participação de docentes, pesquisadores e discentes em atividades de intercâmbio e parcerias entre PPGs e instituições formalmente associadas.</t>
  </si>
  <si>
    <t>ENFERMAGEM</t>
  </si>
  <si>
    <t>Participação de discentes em cursos ou disciplinas em outro PPG, desde que relacionados às suas dissertações e teses.</t>
  </si>
  <si>
    <t>ENGENHARIA AEROESPACIAL</t>
  </si>
  <si>
    <t>Aquisição e manutenção de tecnologias em informática e da informação caracterizadas como custeio.</t>
  </si>
  <si>
    <t>ENGENHARIA BIOMÉDICA</t>
  </si>
  <si>
    <t>ENGENHARIA CIVIL</t>
  </si>
  <si>
    <t>ENGENHARIA CIVIL E AMBIENTAL</t>
  </si>
  <si>
    <t>ENGENHARIA DE PRODUÇÃO (CAA)</t>
  </si>
  <si>
    <t>ENGENHARIA DE PRODUÇÃO (CTG - acadêmico)</t>
  </si>
  <si>
    <t>ENGENHARIA DE PRODUÇÃO (CTG - profissional)</t>
  </si>
  <si>
    <t>ENGENHARIA ELÉTRICA</t>
  </si>
  <si>
    <t>ENGENHARIA MECÂNICA</t>
  </si>
  <si>
    <t>ENGENHARIA QUÍMICA</t>
  </si>
  <si>
    <t>ENSINO DAS CIÊNCIAS AMBIENTAIS - PROFCIAMB</t>
  </si>
  <si>
    <t>ENSINO DE BIOLOGIA - PROFBIO</t>
  </si>
  <si>
    <t>CAV</t>
  </si>
  <si>
    <t>Vitória</t>
  </si>
  <si>
    <t>ENSINO DE FÍSICA - PROFIS</t>
  </si>
  <si>
    <t>ENSINO DE GEOGRAFIA - PROFGEO</t>
  </si>
  <si>
    <t>ENSINO DE HISTÓRIA - PROFHISTÓRIA</t>
  </si>
  <si>
    <t>ERGONOMIA</t>
  </si>
  <si>
    <t>ESTATÍSTICA</t>
  </si>
  <si>
    <t>FILOSOFIA (acadêmico)</t>
  </si>
  <si>
    <t>FILOSOFIA (rede)</t>
  </si>
  <si>
    <t>FÍSICA</t>
  </si>
  <si>
    <t>FISIOTERAPIA</t>
  </si>
  <si>
    <t>GENÉTICA</t>
  </si>
  <si>
    <t>GEOCIÊNCIAS</t>
  </si>
  <si>
    <t>GEOGRAFIA</t>
  </si>
  <si>
    <t>GERONTOLOGIA</t>
  </si>
  <si>
    <t>GESTÃO E ECONOMIA DA SAÚDE</t>
  </si>
  <si>
    <t>GESTÃO E REGULAÇÃO DE RECURSOS HÍDRICOS – PROFÁGUA</t>
  </si>
  <si>
    <t>GESTÃO PÚBLICA PARA O DESENVOLVIMENTO DO NORDESTE</t>
  </si>
  <si>
    <t>GESTÃO, INOVAÇÃO E CONSUMO</t>
  </si>
  <si>
    <t>HISTÓRIA</t>
  </si>
  <si>
    <t>HOTELARIA E TURISMO</t>
  </si>
  <si>
    <t>INOVAÇÃO TERAPÊUTICA</t>
  </si>
  <si>
    <t>LETRAS</t>
  </si>
  <si>
    <t>LETRAS - PROFLETRAS</t>
  </si>
  <si>
    <t>MATEMÁTICA</t>
  </si>
  <si>
    <t>MEDICINA TROPICAL</t>
  </si>
  <si>
    <t>MORFOTECNOLOGIA</t>
  </si>
  <si>
    <t xml:space="preserve">MULTICÊNTRICO EM CIÊNCIAS FISIOLÓGICAS  </t>
  </si>
  <si>
    <t>MÚSICA</t>
  </si>
  <si>
    <t>NANOTECNOLOGIA FARMACÊUTICA</t>
  </si>
  <si>
    <t>NEUROPSIQUIATRIA E CIÊNCIAS DO COMPORTAMENTO</t>
  </si>
  <si>
    <t>NUTRIÇÃO</t>
  </si>
  <si>
    <t>OCEANOGRAFIA</t>
  </si>
  <si>
    <t>ODONTOLOGIA</t>
  </si>
  <si>
    <t>POLÍTICAS PÚBLICAS</t>
  </si>
  <si>
    <t>PROPRIEDADE INTELECTUAL E TRANSFERÊNCIA DE TECNOLOGIA PARA INOVAÇÃO - PROFNIT</t>
  </si>
  <si>
    <t>PSICOLOGIA</t>
  </si>
  <si>
    <t>PSICOLOGIA COGNITIVA</t>
  </si>
  <si>
    <t>QUÍMICA</t>
  </si>
  <si>
    <t>SAÚDE COLETIVA</t>
  </si>
  <si>
    <t>SAÚDE DA COMUNICAÇÃO HUMANA</t>
  </si>
  <si>
    <t>SAÚDE DA CRIANÇA E DO ADOLESCENTE</t>
  </si>
  <si>
    <t>SAÚDE TRANSLACIONAL</t>
  </si>
  <si>
    <t>SERVIÇO SOCIAL</t>
  </si>
  <si>
    <t>SOCIOLOGIA</t>
  </si>
  <si>
    <t>TECNOLOGIAS ENERGÉTICAS E NUCLEARES</t>
  </si>
  <si>
    <t xml:space="preserve">  O Programa de Pós-Graduação Multicêntrico em Ciências Fisiológicas (PPGMCF; código 33147019001P2), modalidade stricto sensu e de forma Associativa, surgiu da articulação entre Sociedade Brasileira de Fisiologia (SBFis) e programas consolidados na área das Ciências Fisiológicas, com objetivo principal de reduzir as assimetrias no Sistema Nacional de Pós-Graduação, estimulando a atuação de grupos de docentes formados na área, atuando em instituições sem Programa de Pós-Graduação nas Ciências Fisiológicas. Nos primeiros anos do século XXI, a SBFis reuniu 06 programas de pós-graduação consolidados em Fisiologia para a elaboração de APCN do Programa. O PPGMCF em forma Associativa inovadora foi proposto de maneira pioneira por Sociedade Científica, sendo esta a Instituição Coordenadora. O Programa foi aprovado pela CAPES em 2008, com conceito 4 e iniciou suas atividades em março de 2009, tendo como objetivos principais o fortalecimento e a expansão da pós-graduação em Fisiologia no Brasil e a redução das assimetrias entre as diferentes regiões do país em relação ao número de doutores na área de Ciências Fisiológicas. A forma Associativa do PPGMCF, em nível de mestrado e doutorado, está estabelecida pela associação de pesquisadores produtivos, com formação sólida na área de Ciências Fisiológicas, que estão isolados em instituições onde a implantação de programas independentes ainda não é possível (Instituições Associadas) e pesquisadores de programas de Pós-Graduação consolidados (Instituições Nucleadoras). É importante ressaltar que este novo modelo de Associação visa primariamente contribuir para expandir a formação de recursos humanos qualificados e fortalecer a produtividade destes grupos de docentes nas suas Instituições de origem, permitindo a sua consolidação e estimulando a constituição de novos Programas de Pós-graduação em Ciências Fisiológicas nessas Instituições. Por outro lado, quando estiverem preparados e com estrutura consolidada poder-se-ão tornar independentes. O PPGMCF, regido por regulamento próprio de acordo com as normas gerais da Pós-Graduação no país e da CAPES, é coordenado por Colegiados Administrativos Locais e pelo Colegiado Geral, sendo constituído pela associação das seguintes Instituições:
I. Instituições Nucleadoras, com Programas de Pós-Graduação consolidados:
1. Programa de Pós-graduação em Ciências Biológicas: Fisiologia e Farmacologia da Universidade Federal de Minas Gerais (UFMG; Belo Horizonte; conceito 7 CAPES).
2. Programa de Pós-graduação em Fisiologia da Faculdade de Medicina de Ribeirão Preto, (FMRP/USP; conceito 7 CAPES).
3. Programa de Pós-graduação em Ciências: Fisiologia da Universidade Federal do Rio de Janeiro (UFRJ; Rio de Janeiro; conceito 7 CAPES)
4. Programa de Pós-graduação em Fisiologia Humana do Instituto de Ciências Biomédicas (ICB/USP; São Paulo; conceito 6 CAPES).
5. Programa de Pós-graduação em Fisiologia da Universidade Federal do Rio Grande do Sul (UFRGS; Porto Alegre; conceito 5 CAPES).
6. Programa de Pós-graduação em Ciências: Fisiologia Geral do Instituto de Biociências (IB/USP; São Paulo; Conceito 4 CAPES).
 II. Instituições Associadas, docentes de Instituições onde não há programas/cursos na área de ciências fisiológicas:
Iniciaram no PPG em 2009:
1. Universidade Estadual de Londrina (UEL; Londrina, PR)
2. Universidade Estadual Paulista Júlio de Mesquita Filho (UNESP; Campus Araçatuba, SP) 
3. Universidade Federal de Alfenas (UNIFAL; Alfenas, MG) 
4. Universidade Federal da Bahia (UFBA; Campus Vitória da Conquista, BA) 
5. Universidade Federal Rural do Rio de Janeiro (UFRRJ; Seropédica, RJ) 
6. Universidade Federal de Santa Catarina (UFSC; Florianópolis, SC) 
7. Universidade Federal dos Vales do Jequitinhonha e Mucuri (UFVJM; Diamantina, MG).
Iniciaram no PPG em 2013:
8. Universidade Federal de Goiás (UFG; Goiânia, GO)
9. Universidade Federal da Paraíba (UFPB; João Pessoa, PB).
Iniciou no PPG em 2017:
10. Universidade Federal do Pampa (UNIPAMPA; Campus Uruguaiana).
Iniciaram no PPG em 2018:
11. Universidade Federal do Rio de Janeiro (UFRJ; Campus Macaé)
12. Universidade Estadual do Rio Grande do Norte (UERN; Campus Mossoró).
Iniciaram no PPG em 2021:
13. Universidade Federal de Pernambuco (UFPE, Campus Vitória de Santo Antão);
14. Universidade Federal de Pelotas (UFPel, Campus Capão do Leão).
Como apresentado, o Programa teve início, em 2009, com 7 Instituições Associadas e chegamos em 2020 com 12 Associadas. Em 2017, tivemos 3 solicitações de credenciamento, tendo aprovado duas destas solicitações. No início de 2018 foi aprovado o NUPEM / UFRJ - Núcleo em Ecologia e Desenvolvimento Ambiental de Macaé da Universidade Federal do Rio de Janeiro, localizado no Município de Macaé/RJ (Campus Macaé).  Cabe salientar que esta Associada foi cadastrada na rede como UFRJ, diferenciando-se apenas a localização do Campus Macaé, porque a UFRJ tem seu registro em apenas um CNPJ para todos os Campi, não sendo possível diferenciar a Associada da Instituição Nucleadora UFRJ. Os primeiros ingressos na UFRJ/Macaé ocorreram em novembro de 2018. No segundo semestre de 2018, foi aprovada a associação da Universidade Estadual do Rio Grande do Norte, no município de Mossoró/RN (Campus Mossoró), que realizou as primeiras matrículas de estudantes em agosto de 2019. Com essas duas novas associações, levamos a possibilidade de formação de pós-graduandos a mais duas regiões onde não existe Pós-Graduação na área da Fisiologia. Esses resultados atestam a importância e o sucesso do Programa. 
          O Regimento do Programa foi elaborado de acordo com as normas gerais da Pós-Graduação no país e de maneira que possibilita atender o Regimento de cada Instituição Associada. Como exemplo desta integração de regimentos, podemos citar o número mínimo de membros que compõem as bancas para julgamento de dissertação e teses, o número de participantes do colegiado local, o quantitativo de créditos, a participação do coorientador nas bancas, entre outros tópicos que possibilitam atender as normativas da IES e do PPPGMCF e norteiam o funcionamento do Programa. Neste período de funcionamento do PPGMCF, observou-se a necessidade de alterações no regimento geral, realizadas em 2013, 2017 e 2020, que conferiram maior agilidade e permitiram melhor funcionamento do Programa, bem como para adequações à Portaria CAPES (PORTARIA Nº 214, DE 27 DE OUTUBRO DE 2017) que dispõe sobre formas associativas de programas de pós-graduação stricto sensu.  
     O Programa está estruturado com área de concentração em Fisiologia e com 13 linhas de pesquisa, nas quais estão sendo desenvolvidos atualmente 295 projetos de pesquisa; assim configurando ampla gama de objetos atuais de investigação, da Fisiologia básica à pesquisa translacional. A estrutura curricular está organizada de forma a permitir formação sólida em Fisiologia e complementada por disciplinas específicas das diferentes áreas envolvidas no desenvolvimento dos projetos. Ressaltamos também que o objetivo em formar novos núcleos de pós-graduação a partir das Unidades Associadas é favorecido com a participação das Instituições Associadas nas atividades administrativas do Programa, visando o treinamento dos docentes para a implantação de estruturas universitárias adequadas para o desenvolvimento do sistema de Pós-Graduação. 
O número de pesquisadores atuantes na área de Ciências Fisiológicas no País ainda é reduzido, especialmente se levarmos em conta o elevado número de Campi das Universidades Brasileiras. Desta forma, o Brasil atualmente não dispõe de doutores em Ciências Fisiológicas sequer para atender à demanda do setor público federal. O Programa Multicêntrico está se constituindo como mecanismo acadêmico adicional, em formato inovador, que está contribuindo para a expansão da Pós-Graduação no Brasil e consequentemente com a formação de pessoal qualificado nesta área específica do conhecimento. O Programa de Pós-Graduação Multicêntrico em Ciências Fisiológicas, em seus 16 anos de existência, titulou 402 alunos na área das Ciências Fisiológicas, sendo 287 de Mestrado e 115 de Doutorado, publicou elevado números de artigos científicos e nucleou dois Programas de Pós-Graduação neste quadriênio. Esses dados atestam a solidez e o bom desempenho do Programa, sendo totalmente compatível com seus principais objetivos: formação de profissionais capacitados para atuar em fisiologia e áreas afins; desenvolvimento da ciência com elevado nível acadêmico e tecnológico; geração de conhecimentos, em harmonia com o desenvolvimento científico, tecnológico e social do país, bem como o fortalecimento e expansão da Pós-Graduação em Ciências Fisiológicas no Brasil.
</t>
  </si>
  <si>
    <t>O Plano de Autoavaliação (PA) e o Planejamento Estratégico (PE) do Programa de Pós-graduação Multicêntrico em Ciências Fisiológicas apresenta articulação com o Plano de Desenvolvimento Institucional (PDI) da Universidade Federal de Pernambuco, em especial no que se refere à busca pela excelência no ensino e pesquisa. Também está articulado com a missão do PPGMCF, o fortalecimento e a expansão da Pós-Graduação em Ciências Fisiológicas, contribuindo para reduzir as assimetrias no Sistema Nacional de Pós-Graduação e estimulando a atuação de grupos de docentes formados na área que estão atuando em IES sem Pós-Graduação em Ciências Fisiológicas e em cujo número de Doutores é reduzido para propor PPG independente. A área de concentração em Ciências Fisiológicas, as 13 linhas de pesquisas e a estrutura curricular complementada por disciplinas específicas das diferentes áreas envolvidas no desenvolvimento dos projetos, estão organizadas para possibilitar formação sólida em Ciências Fisiológicas, produção de conhecimentos que contribuam com o desenvolvimento da sociedade e a consolidação do PPGMCF.</t>
  </si>
  <si>
    <t xml:space="preserve">A missão do Programa de Pós-graduação Multicêntrico em Ciências Fisiológicas (PPGMCF) é o fortalecimento e a expansão da Pós-graduação em Ciências Fisiológicas no Brasil, estimulando a consolidação de núcleos de pesquisa constituídos por doutores com formação de excelência na área, bem como sua fixação em Instituições preferencialmente distantes dos grandes centros de pesquisa para que, no futuro, possam criar seus programas de pós-graduação (PPG) independentes, ou permitir que os grupos sem possibilidade de expansão, a médio prazo, continuem atuando na formação de pessoal qualificado e produzindo cientificamente. Para tanto, a Sociedade Brasileira de Fisiologia (SBFis) reuniu, em 2008, seis (06) dos Programas de excelência na área de Fisiologia para atuarem como nucleadores e sete (07) grupos de docentes em diferentes Instituições de Ensino Superior (IES), constituindo os núcleos associados. Desde 2009, a parceria entre Universidades com PPG consolidados e Universidades com estrutura de pós-graduação na área de Ciências Fisiológicas, ainda incipiente, permite a formação qualificada de Mestres e Doutores no País e possibilita ambientes favoráveis ao desenvolvimento da pesquisa em Ciências Fisiológicas, contribuindo para a redução da assimetria da Pós-Graduação na área. Os principais objetivos do PPGMCF são: A) formação de profissionais capacitados para atuar em Fisiologia e áreas afins; B) desenvolver ciência de elevado nível acadêmico e tecnológico; C) geração de conhecimentos, em harmonia com o desenvolvimento científico, tecnológico e social do país, bem como o fortalecimento e expansão da Pós-Graduação em Ciências Fisiológicas no Brasil. São objetivos específicos do PPGMCF: a) propiciar conhecimentos dos fenômenos fisiológicos, preparando seus pós-graduandos para  desempenhar atividades de pesquisa, inovação e de docência no ensino superior na área; b) incentivar a pesquisa e aumentar a produtividade científica na área de Ciências Fisiológicas; c) ampliar o número de profissionais com qualificação moderna, inovadora, diferenciada e de excelência na área, com capacidade de competir nos melhores centros nacionais e internacionais; d) expandir os núcleos de pós-graduação em ciências fisiológicas para regiões do país onde existe pesquisa de qualidade, porém, sem massa crítica suficiente para a constituição de Programas de Pós-graduação independentes. </t>
  </si>
  <si>
    <t>O PPGMCF proporciona formação científica sólida, não só teórica, mas também prática, com relação a experimentação científica aos discentes das 14 Unidades Associadas que participam do Programa. Continuamente, o discente é estimulado a propor desenhos experimentais novos, mantendo as boas práticas acadêmicas e respeito ao trabalho experimental, a analisar mecanismos de ação, discutir, integrar e criar modelos teóricos com os resultados obtidos. O estímulo ao espírito crítico, inovador e capacidade de atuar em diferentes áreas das Ciências Fisiológicas é balizado e realizado em sintonia com preceitos de integridade científica e ética em pesquisa.  A formação do pesquisador no PPG está organizada na área de concentração em Ciências Fisiológicas, conforme a readequação aprovada no Regimento de 2020</t>
  </si>
  <si>
    <r>
      <t>Pesquisa baseada em problemas</t>
    </r>
    <r>
      <rPr>
        <sz val="11"/>
        <color theme="1"/>
        <rFont val="Calibri"/>
        <family val="2"/>
      </rPr>
      <t xml:space="preserve"> - Integrar a pesquisa realizada no PPGNAFPF com a política de Ciência, Tecnologia e Inovação do Estado de Pernambuco e do Brasil. Desta forma, o nosso PPG irá contribuir para promoção da qualidade de vida das pessoas a partir das demandas do governo e do estado.
</t>
    </r>
    <r>
      <rPr>
        <b/>
        <sz val="11"/>
        <color theme="1"/>
        <rFont val="Calibri"/>
        <family val="2"/>
      </rPr>
      <t>Liderança regional e nacional</t>
    </r>
    <r>
      <rPr>
        <sz val="11"/>
        <color theme="1"/>
        <rFont val="Calibri"/>
        <family val="2"/>
      </rPr>
      <t xml:space="preserve"> - Por ser um PPG temático, assegurar a produção do conhecimento na área de nutrição a partir de pesquisas experimentais e clínicas com intervenção aplicadas na região da Zona da Mata de Pernambuco.
 </t>
    </r>
    <r>
      <rPr>
        <b/>
        <sz val="11"/>
        <color theme="1"/>
        <rFont val="Calibri"/>
        <family val="2"/>
      </rPr>
      <t>Inovação e criatividade</t>
    </r>
    <r>
      <rPr>
        <sz val="11"/>
        <color theme="1"/>
        <rFont val="Calibri"/>
        <family val="2"/>
      </rPr>
      <t xml:space="preserve"> - produzir novas abordagens interdisciplinares, técnicas e métodos de avaliação do estado nutricional e acompanhamento das políticas de promoção da qualidade de vida das pessoas.                                                                                                     </t>
    </r>
    <r>
      <rPr>
        <b/>
        <sz val="11"/>
        <color theme="1"/>
        <rFont val="Calibri"/>
        <family val="2"/>
      </rPr>
      <t xml:space="preserve">Sustentabilidade </t>
    </r>
    <r>
      <rPr>
        <sz val="11"/>
        <color theme="1"/>
        <rFont val="Calibri"/>
        <family val="2"/>
      </rPr>
      <t xml:space="preserve">- produzir conhecimento eticamente responsável e alinhado com os Objetivos do Desenvolvimento Sustentável (ODS), agenda 2030 da ONU. </t>
    </r>
    <r>
      <rPr>
        <b/>
        <sz val="11"/>
        <color theme="1"/>
        <rFont val="Calibri"/>
        <family val="2"/>
      </rPr>
      <t>Cooperação</t>
    </r>
    <r>
      <rPr>
        <sz val="11"/>
        <color theme="1"/>
        <rFont val="Calibri"/>
        <family val="2"/>
      </rPr>
      <t xml:space="preserve"> - Interagir para produção do conhecimento de forma local, regional, nacional e internacional. O PPGMCF, por sua característica, já possui esse perfil colaborativo/cooperativo.
 </t>
    </r>
    <r>
      <rPr>
        <b/>
        <sz val="11"/>
        <color theme="1"/>
        <rFont val="Calibri"/>
        <family val="2"/>
      </rPr>
      <t>Solidariedade e inclusão</t>
    </r>
    <r>
      <rPr>
        <sz val="11"/>
        <color theme="1"/>
        <rFont val="Calibri"/>
        <family val="2"/>
      </rPr>
      <t xml:space="preserve"> - Promover a inclusão de pessoas, em todas as dimensões, com equidade e respeito.
</t>
    </r>
    <r>
      <rPr>
        <b/>
        <sz val="11"/>
        <color theme="1"/>
        <rFont val="Calibri"/>
        <family val="2"/>
      </rPr>
      <t xml:space="preserve">
</t>
    </r>
  </si>
  <si>
    <t>Coordenação Geral do PPGMCF - Rita Dornelles (UNESP/ Araçatuba)</t>
  </si>
  <si>
    <t>Comissão em formação</t>
  </si>
  <si>
    <t>Alice Valença Araújo</t>
  </si>
  <si>
    <t>Planejar as acoes de autoavaliacao do programa</t>
  </si>
  <si>
    <t>Coordenadora Geral do PPGMCF</t>
  </si>
  <si>
    <t>Administração e Prestação de contas dos recursos/orçamento do PPGMCF, incluindo o PROAP</t>
  </si>
  <si>
    <t>O PPGMCF/UFPE iniciou suas atividades com 6 docentes, e logo em seguida foram credenciados mais 4 docentes, totalizando 10 docentes permanentes na atualidade. Todos os docentes estão participando de orientações do PPGMCF, alguns com orientações em nível de Mestrado, outros com Mestrado e Doutorado</t>
  </si>
  <si>
    <t>Os projetos de pesquisa desenvolvidos no PPGMCF/UFPE possuem qualidade, vários possuem financiamentos do CNPq e FACEPE.</t>
  </si>
  <si>
    <t>Parcerias/Colaborações</t>
  </si>
  <si>
    <t>Como citado no tópico de colaborações - além de inserção de alunos envolvidos no PDSE, apesar do pouco tempo de atividade do PPGMCF na UFPE.</t>
  </si>
  <si>
    <t xml:space="preserve">O PPGMCF/UFPE possui várias colaborações Internacionais, com vários continentes - com países da América do Sul (Argentina), África (Moçambique); América do Norte (EUA), Europa (França, Portugal e Espanha). Bem como colaborações Nacionais, especialmente NORDESTE e SUDESTE. </t>
  </si>
  <si>
    <t xml:space="preserve">Aumentar o quantitativo de publicações de docentes com discentes do programa. Apoiar os pesquisadores que estão com menores pontuações dentro do quadrienio e com dificuldades de publicação. Apesar de termos aumentado o número de produções vinculadas em mais de 50%   </t>
  </si>
  <si>
    <t>Aumentar o quantitativo de bolsas para manter discentes em regime de exclusividade nas suas atividades de pesquisa, especialmente CAPES e FACEPE</t>
  </si>
  <si>
    <t>Necessidade de maior articulação com o terceiro setor e tecnologia para desenvolvimento de novos produtos - talvez pela característica de área básica que o PPG possui, temos maior dificuldade</t>
  </si>
  <si>
    <t>Apesar de alguns projetos atuarem na inserçaão social, temos um desafio maior ainda por estarmos inseridos no campus do interior, com população local carente de maior atividade da academia e PG.</t>
  </si>
  <si>
    <t>Produção científica qualificada</t>
  </si>
  <si>
    <t>Elevado custo para publicação em periódicos Qualis A e em períodicos não pagos</t>
  </si>
  <si>
    <t>Necessidade de maior aporte de recursos para financiamento dos projetos de pesquisa</t>
  </si>
  <si>
    <t>Número de bolsas</t>
  </si>
  <si>
    <t>Baixo número de bolsas (CAPES, CNPq e Fundação local - FACEPE)</t>
  </si>
  <si>
    <t xml:space="preserve">Limitação de espaços no CAV/UFPE para as atividades do PPGMCF, incluindo ambientes de ensino e de administração </t>
  </si>
  <si>
    <t xml:space="preserve">Proporcionar aumento e melhoria da produção de associada docente/discente </t>
  </si>
  <si>
    <t>Estimular missões científicas de docentes e discentes do programa a centros de pesquisas nacionais de referência, incluindo as IES Nucleadoras, especialmente pela característica colaborativa do PPGMCF</t>
  </si>
  <si>
    <t xml:space="preserve">Investir na melhoria de equipamentos e aprovação de projetos incluindo recurso de capital
</t>
  </si>
  <si>
    <t xml:space="preserve">Pelo menos 60% dos docentes com missões científicas de docentes e discentes do PPGMCF/UFPE
</t>
  </si>
  <si>
    <t>Aprovação de pelo menos 5 editais de conserto de equipamentos e recurso de capital</t>
  </si>
  <si>
    <t xml:space="preserve">Destinar parte do recurso do PROAP para traducao de artigos cinetificos de docentes com discentes/egressos do programa. </t>
  </si>
  <si>
    <t xml:space="preserve">20 artigos publicados pelos docentes do programa com discentes </t>
  </si>
  <si>
    <t>Incentivar a participação de docentes e discente a mobilidade acadêmica e criação/fortalecimento de parcerias</t>
  </si>
  <si>
    <t>Aumentar o numero de eventos cientificos e ações de extensão realizados pelo programa.</t>
  </si>
  <si>
    <t>Aumentar a participação do PPGMCF//UFPE na Graduação e na inserção social</t>
  </si>
  <si>
    <t xml:space="preserve">Aumentar a visibilidade do programa - divulgação
</t>
  </si>
  <si>
    <t>Estabelecer vínculo com a Graduação por meio de chamamentos para participação de editais, como os de extensão</t>
  </si>
  <si>
    <t>Estimular a participação de discentes por meio de conscientização/divulgação dos projetos de pesquisa e extensão executados pelos docentes do PPGMCF</t>
  </si>
  <si>
    <t>Elaborar projetos de extensão em parceria com escolas municipais e particulares de municipios da Zona da Mata Sul e Agreste de Pernambuco</t>
  </si>
  <si>
    <t>Elaborar projetos de extensao em parceria com secretaria de saude e de educacao de Vitoria de Santo Antão</t>
  </si>
  <si>
    <t>Aumentar em 30% o número de interessados em realizar PG e conhecer o PPGMCF</t>
  </si>
  <si>
    <t>Aumentar o quantitativo de bolsas para manter discentes em regime de exclusividade nas suas atividades de pesquisa</t>
  </si>
  <si>
    <t>Orientar os docentes do programa a inserirem nas dissertacoes e projetos de pesquisa abordagens dentro da grande área de Fisiologia</t>
  </si>
  <si>
    <t>Incentivar os discentes à importância da PG e da Pesquisa em execução</t>
  </si>
  <si>
    <t>Aumentar em 5 bolsas de PG para o PPGMCF/UFPE</t>
  </si>
  <si>
    <t>Aumento em 20% de pedidos de bolsas FACEPE</t>
  </si>
  <si>
    <t>Receber mais 3 bolsas de Mestrado CAPES</t>
  </si>
  <si>
    <t>Estimular os docentes para envio de projetos em editais de bolsas da FACEPE</t>
  </si>
  <si>
    <t xml:space="preserve">Participação em editais extra de bolsas da CAPES, CNPq </t>
  </si>
  <si>
    <t>Estímulo de participação de docentes aos editais de Fomento de Pesquisa com ppossibilidade de bolsas e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</si>
</sst>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R$ -416]#,##0.00"/>
    <numFmt numFmtId="165" formatCode="d/m/yyyy"/>
    <numFmt numFmtId="166" formatCode="0.0%"/>
  </numFmts>
  <fonts count="51">
    <font>
      <sz val="11"/>
      <color rgb="FF000000"/>
      <name val="Calibri"/>
      <scheme val="minor"/>
    </font>
    <font>
      <b/>
      <sz val="20"/>
      <color rgb="FFFFFFFF"/>
      <name val="Arial"/>
      <family val="2"/>
    </font>
    <font>
      <sz val="11"/>
      <name val="Calibri"/>
      <family val="2"/>
    </font>
    <font>
      <sz val="11"/>
      <color theme="1"/>
      <name val="Calibri"/>
      <family val="2"/>
    </font>
    <font>
      <b/>
      <sz val="11"/>
      <color rgb="FF000000"/>
      <name val="Calibri"/>
      <family val="2"/>
    </font>
    <font>
      <sz val="11"/>
      <color rgb="FF000000"/>
      <name val="Calibri"/>
      <family val="2"/>
    </font>
    <font>
      <b/>
      <sz val="12"/>
      <color rgb="FFFFFFFF"/>
      <name val="Arial"/>
      <family val="2"/>
    </font>
    <font>
      <b/>
      <i/>
      <sz val="12"/>
      <color rgb="FFFFFFFF"/>
      <name val="Arial"/>
      <family val="2"/>
    </font>
    <font>
      <b/>
      <sz val="12"/>
      <color rgb="FF000000"/>
      <name val="Arial"/>
      <family val="2"/>
    </font>
    <font>
      <sz val="12"/>
      <color rgb="FF000000"/>
      <name val="Arial"/>
      <family val="2"/>
    </font>
    <font>
      <sz val="11"/>
      <color rgb="FF000000"/>
      <name val="Arial"/>
      <family val="2"/>
    </font>
    <font>
      <sz val="11"/>
      <color rgb="FFFF0000"/>
      <name val="Calibri"/>
      <family val="2"/>
    </font>
    <font>
      <sz val="11"/>
      <color theme="1"/>
      <name val="Calibri"/>
      <family val="2"/>
    </font>
    <font>
      <b/>
      <sz val="16"/>
      <color rgb="FFFFFFFF"/>
      <name val="Calibri"/>
      <family val="2"/>
    </font>
    <font>
      <b/>
      <sz val="11"/>
      <color theme="1"/>
      <name val="Calibri"/>
      <family val="2"/>
    </font>
    <font>
      <b/>
      <sz val="17"/>
      <color rgb="FFFFFFFF"/>
      <name val="Arial"/>
      <family val="2"/>
    </font>
    <font>
      <sz val="14"/>
      <color rgb="FF000000"/>
      <name val="Arial"/>
      <family val="2"/>
    </font>
    <font>
      <b/>
      <sz val="11"/>
      <color rgb="FF000000"/>
      <name val="Arial"/>
      <family val="2"/>
    </font>
    <font>
      <i/>
      <sz val="11"/>
      <color rgb="FF000000"/>
      <name val="Arial"/>
      <family val="2"/>
    </font>
    <font>
      <sz val="11"/>
      <color rgb="FF0F0C13"/>
      <name val="&quot;Times New Roman&quot;"/>
    </font>
    <font>
      <sz val="11"/>
      <color rgb="FF23212A"/>
      <name val="&quot;Times New Roman&quot;"/>
    </font>
    <font>
      <sz val="11"/>
      <color theme="1"/>
      <name val="Times New Roman"/>
      <family val="1"/>
    </font>
    <font>
      <sz val="11"/>
      <color rgb="FF000000"/>
      <name val="Times New Roman"/>
      <family val="1"/>
    </font>
    <font>
      <sz val="11"/>
      <color rgb="FF000000"/>
      <name val="&quot;Times New Roman&quot;"/>
    </font>
    <font>
      <b/>
      <sz val="16"/>
      <color rgb="FFFFFFFF"/>
      <name val="Arial"/>
      <family val="2"/>
    </font>
    <font>
      <sz val="11"/>
      <color theme="1"/>
      <name val="Calibri"/>
      <family val="2"/>
      <scheme val="minor"/>
    </font>
    <font>
      <b/>
      <sz val="18"/>
      <color rgb="FFFFFFFF"/>
      <name val="Arial"/>
      <family val="2"/>
    </font>
    <font>
      <i/>
      <sz val="12"/>
      <color rgb="FF000000"/>
      <name val="Arial"/>
      <family val="2"/>
    </font>
    <font>
      <sz val="11"/>
      <color theme="1"/>
      <name val="Arial"/>
      <family val="2"/>
    </font>
    <font>
      <sz val="12"/>
      <color rgb="FF000000"/>
      <name val="&quot;Times New Roman&quot;"/>
    </font>
    <font>
      <b/>
      <sz val="11"/>
      <color rgb="FFFFFFFF"/>
      <name val="Arial"/>
      <family val="2"/>
    </font>
    <font>
      <sz val="11"/>
      <color rgb="FF4C1130"/>
      <name val="Arial"/>
      <family val="2"/>
    </font>
    <font>
      <b/>
      <sz val="13"/>
      <color rgb="FF4C1130"/>
      <name val="Arial"/>
      <family val="2"/>
    </font>
    <font>
      <b/>
      <sz val="13"/>
      <color rgb="FF741B47"/>
      <name val="Arial"/>
      <family val="2"/>
    </font>
    <font>
      <b/>
      <sz val="19"/>
      <color rgb="FFFFFFFF"/>
      <name val="Arial"/>
      <family val="2"/>
    </font>
    <font>
      <b/>
      <sz val="12"/>
      <color theme="1"/>
      <name val="Arial"/>
      <family val="2"/>
    </font>
    <font>
      <b/>
      <sz val="9"/>
      <color rgb="FFFFFFFF"/>
      <name val="Arial"/>
      <family val="2"/>
    </font>
    <font>
      <sz val="9"/>
      <color rgb="FF000000"/>
      <name val="Arial"/>
      <family val="2"/>
    </font>
    <font>
      <b/>
      <sz val="9"/>
      <color rgb="FF000000"/>
      <name val="Arial"/>
      <family val="2"/>
    </font>
    <font>
      <b/>
      <sz val="12"/>
      <color rgb="FFFFFFFF"/>
      <name val="Calibri"/>
      <family val="2"/>
    </font>
    <font>
      <sz val="12"/>
      <color rgb="FF000000"/>
      <name val="Calibri"/>
      <family val="2"/>
    </font>
    <font>
      <b/>
      <sz val="12"/>
      <color rgb="FF000000"/>
      <name val="Calibri"/>
      <family val="2"/>
    </font>
    <font>
      <b/>
      <sz val="9"/>
      <color rgb="FF980000"/>
      <name val="Arial"/>
      <family val="2"/>
    </font>
    <font>
      <sz val="9"/>
      <color rgb="FF980000"/>
      <name val="Arial"/>
      <family val="2"/>
    </font>
    <font>
      <b/>
      <sz val="10"/>
      <color rgb="FFFFFFFF"/>
      <name val="Arial"/>
      <family val="2"/>
    </font>
    <font>
      <b/>
      <sz val="14"/>
      <color rgb="FF000000"/>
      <name val="Arial"/>
      <family val="2"/>
    </font>
    <font>
      <b/>
      <u/>
      <sz val="14"/>
      <color rgb="FF000000"/>
      <name val="Arial"/>
      <family val="2"/>
    </font>
    <font>
      <b/>
      <u/>
      <sz val="12"/>
      <color rgb="FF000000"/>
      <name val="Arial"/>
      <family val="2"/>
    </font>
    <font>
      <b/>
      <sz val="8"/>
      <color rgb="FFFFFFFF"/>
      <name val="Arial"/>
      <family val="2"/>
    </font>
    <font>
      <sz val="11"/>
      <color rgb="FF000000"/>
      <name val="Calibri"/>
      <family val="2"/>
      <scheme val="minor"/>
    </font>
    <font>
      <sz val="11"/>
      <color theme="1"/>
      <name val="&quot;Times New Roman&quot;"/>
    </font>
  </fonts>
  <fills count="28">
    <fill>
      <patternFill patternType="none"/>
    </fill>
    <fill>
      <patternFill patternType="gray125"/>
    </fill>
    <fill>
      <patternFill patternType="solid">
        <fgColor rgb="FF703D6F"/>
        <bgColor rgb="FF703D6F"/>
      </patternFill>
    </fill>
    <fill>
      <patternFill patternType="solid">
        <fgColor rgb="FFFFC000"/>
        <bgColor rgb="FFFFC000"/>
      </patternFill>
    </fill>
    <fill>
      <patternFill patternType="solid">
        <fgColor rgb="FFFFFFFF"/>
        <bgColor rgb="FFFFFFFF"/>
      </patternFill>
    </fill>
    <fill>
      <patternFill patternType="solid">
        <fgColor rgb="FF706482"/>
        <bgColor rgb="FF706482"/>
      </patternFill>
    </fill>
    <fill>
      <patternFill patternType="solid">
        <fgColor theme="7"/>
        <bgColor theme="7"/>
      </patternFill>
    </fill>
    <fill>
      <patternFill patternType="solid">
        <fgColor rgb="FFE6EBA9"/>
        <bgColor rgb="FFE6EBA9"/>
      </patternFill>
    </fill>
    <fill>
      <patternFill patternType="solid">
        <fgColor rgb="FFFEF4F7"/>
        <bgColor rgb="FFFEF4F7"/>
      </patternFill>
    </fill>
    <fill>
      <patternFill patternType="solid">
        <fgColor theme="0"/>
        <bgColor theme="0"/>
      </patternFill>
    </fill>
    <fill>
      <patternFill patternType="solid">
        <fgColor rgb="FFABBB9F"/>
        <bgColor rgb="FFABBB9F"/>
      </patternFill>
    </fill>
    <fill>
      <patternFill patternType="solid">
        <fgColor rgb="FFB7B7B7"/>
        <bgColor rgb="FFB7B7B7"/>
      </patternFill>
    </fill>
    <fill>
      <patternFill patternType="solid">
        <fgColor rgb="FFD9EAD3"/>
        <bgColor rgb="FFD9EAD3"/>
      </patternFill>
    </fill>
    <fill>
      <patternFill patternType="solid">
        <fgColor rgb="FFB7E1CD"/>
        <bgColor rgb="FFB7E1CD"/>
      </patternFill>
    </fill>
    <fill>
      <patternFill patternType="solid">
        <fgColor rgb="FF999999"/>
        <bgColor rgb="FF999999"/>
      </patternFill>
    </fill>
    <fill>
      <patternFill patternType="solid">
        <fgColor rgb="FFA8D08D"/>
        <bgColor rgb="FFA8D08D"/>
      </patternFill>
    </fill>
    <fill>
      <patternFill patternType="solid">
        <fgColor rgb="FF002060"/>
        <bgColor rgb="FF002060"/>
      </patternFill>
    </fill>
    <fill>
      <patternFill patternType="solid">
        <fgColor rgb="FF800000"/>
        <bgColor rgb="FF800000"/>
      </patternFill>
    </fill>
    <fill>
      <patternFill patternType="solid">
        <fgColor rgb="FFFFF3F3"/>
        <bgColor rgb="FFFFF3F3"/>
      </patternFill>
    </fill>
    <fill>
      <patternFill patternType="solid">
        <fgColor rgb="FFFFE7E7"/>
        <bgColor rgb="FFFFE7E7"/>
      </patternFill>
    </fill>
    <fill>
      <patternFill patternType="solid">
        <fgColor rgb="FF9CC2E5"/>
        <bgColor rgb="FF9CC2E5"/>
      </patternFill>
    </fill>
    <fill>
      <patternFill patternType="solid">
        <fgColor rgb="FFFFFF00"/>
        <bgColor rgb="FFFFFF00"/>
      </patternFill>
    </fill>
    <fill>
      <patternFill patternType="solid">
        <fgColor rgb="FFFFD965"/>
        <bgColor rgb="FFFFD965"/>
      </patternFill>
    </fill>
    <fill>
      <patternFill patternType="solid">
        <fgColor rgb="FFFF5050"/>
        <bgColor rgb="FFFF5050"/>
      </patternFill>
    </fill>
    <fill>
      <patternFill patternType="solid">
        <fgColor rgb="FFFF00FF"/>
        <bgColor rgb="FFFF00FF"/>
      </patternFill>
    </fill>
    <fill>
      <patternFill patternType="solid">
        <fgColor rgb="FFFCE5CD"/>
        <bgColor rgb="FFFCE5CD"/>
      </patternFill>
    </fill>
    <fill>
      <patternFill patternType="solid">
        <fgColor rgb="FFD0E0E3"/>
        <bgColor rgb="FFD0E0E3"/>
      </patternFill>
    </fill>
    <fill>
      <patternFill patternType="solid">
        <fgColor rgb="FFF1C232"/>
        <bgColor rgb="FFF1C232"/>
      </patternFill>
    </fill>
  </fills>
  <borders count="60">
    <border>
      <left/>
      <right/>
      <top/>
      <bottom/>
      <diagonal/>
    </border>
    <border>
      <left style="thin">
        <color rgb="FF703D6F"/>
      </left>
      <right/>
      <top style="thin">
        <color rgb="FF703D6F"/>
      </top>
      <bottom style="thin">
        <color rgb="FF703D6F"/>
      </bottom>
      <diagonal/>
    </border>
    <border>
      <left/>
      <right/>
      <top style="thin">
        <color rgb="FF703D6F"/>
      </top>
      <bottom style="thin">
        <color rgb="FF703D6F"/>
      </bottom>
      <diagonal/>
    </border>
    <border>
      <left/>
      <right style="thin">
        <color rgb="FF703D6F"/>
      </right>
      <top style="thin">
        <color rgb="FF703D6F"/>
      </top>
      <bottom style="thin">
        <color rgb="FF703D6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703D6F"/>
      </left>
      <right/>
      <top style="thin">
        <color rgb="FF703D6F"/>
      </top>
      <bottom/>
      <diagonal/>
    </border>
    <border>
      <left/>
      <right/>
      <top style="thin">
        <color rgb="FF703D6F"/>
      </top>
      <bottom/>
      <diagonal/>
    </border>
    <border>
      <left/>
      <right style="thin">
        <color rgb="FF703D6F"/>
      </right>
      <top style="thin">
        <color rgb="FF703D6F"/>
      </top>
      <bottom/>
      <diagonal/>
    </border>
    <border>
      <left style="thin">
        <color rgb="FF703D6F"/>
      </left>
      <right/>
      <top/>
      <bottom/>
      <diagonal/>
    </border>
    <border>
      <left/>
      <right style="thin">
        <color rgb="FF703D6F"/>
      </right>
      <top/>
      <bottom/>
      <diagonal/>
    </border>
    <border>
      <left style="thin">
        <color rgb="FF703D6F"/>
      </left>
      <right/>
      <top/>
      <bottom style="thin">
        <color rgb="FF703D6F"/>
      </bottom>
      <diagonal/>
    </border>
    <border>
      <left/>
      <right/>
      <top/>
      <bottom style="thin">
        <color rgb="FF703D6F"/>
      </bottom>
      <diagonal/>
    </border>
    <border>
      <left/>
      <right style="thin">
        <color rgb="FF703D6F"/>
      </right>
      <top/>
      <bottom style="thin">
        <color rgb="FF703D6F"/>
      </bottom>
      <diagonal/>
    </border>
    <border>
      <left style="thin">
        <color rgb="FFFFFFFF"/>
      </left>
      <right style="thin">
        <color rgb="FFFFFFFF"/>
      </right>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FFFFFF"/>
      </left>
      <right style="thin">
        <color rgb="FFFFFFFF"/>
      </right>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style="thin">
        <color rgb="FF000000"/>
      </left>
      <right/>
      <top style="thin">
        <color rgb="FF000000"/>
      </top>
      <bottom style="thin">
        <color rgb="FFFFFFFF"/>
      </bottom>
      <diagonal/>
    </border>
    <border>
      <left/>
      <right/>
      <top style="thin">
        <color rgb="FF000000"/>
      </top>
      <bottom style="thin">
        <color rgb="FFFFFFFF"/>
      </bottom>
      <diagonal/>
    </border>
    <border>
      <left/>
      <right style="thin">
        <color rgb="FFFFFFFF"/>
      </right>
      <top style="thin">
        <color rgb="FF000000"/>
      </top>
      <bottom style="thin">
        <color rgb="FFFFFFFF"/>
      </bottom>
      <diagonal/>
    </border>
    <border>
      <left style="thin">
        <color rgb="FFE06666"/>
      </left>
      <right/>
      <top style="thin">
        <color rgb="FFE06666"/>
      </top>
      <bottom/>
      <diagonal/>
    </border>
    <border>
      <left/>
      <right/>
      <top style="thin">
        <color rgb="FFE06666"/>
      </top>
      <bottom/>
      <diagonal/>
    </border>
    <border>
      <left/>
      <right style="thin">
        <color rgb="FFE06666"/>
      </right>
      <top style="thin">
        <color rgb="FFE06666"/>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E06666"/>
      </left>
      <right/>
      <top style="thin">
        <color rgb="FFE06666"/>
      </top>
      <bottom style="thin">
        <color rgb="FF000000"/>
      </bottom>
      <diagonal/>
    </border>
    <border>
      <left/>
      <right/>
      <top style="thin">
        <color rgb="FFE06666"/>
      </top>
      <bottom style="thin">
        <color rgb="FF000000"/>
      </bottom>
      <diagonal/>
    </border>
    <border>
      <left/>
      <right style="thin">
        <color rgb="FF000000"/>
      </right>
      <top style="thin">
        <color rgb="FFE06666"/>
      </top>
      <bottom style="thin">
        <color rgb="FF000000"/>
      </bottom>
      <diagonal/>
    </border>
    <border>
      <left/>
      <right style="thin">
        <color rgb="FF000000"/>
      </right>
      <top style="thin">
        <color rgb="FFFFFFFF"/>
      </top>
      <bottom style="thin">
        <color rgb="FFFFFFFF"/>
      </bottom>
      <diagonal/>
    </border>
    <border>
      <left/>
      <right style="thin">
        <color rgb="FF000000"/>
      </right>
      <top/>
      <bottom style="thin">
        <color rgb="FFFFFFFF"/>
      </bottom>
      <diagonal/>
    </border>
    <border>
      <left style="thin">
        <color rgb="FF000000"/>
      </left>
      <right style="thin">
        <color rgb="FF000000"/>
      </right>
      <top style="thin">
        <color rgb="FF000000"/>
      </top>
      <bottom/>
      <diagonal/>
    </border>
    <border>
      <left/>
      <right/>
      <top/>
      <bottom/>
      <diagonal/>
    </border>
    <border>
      <left style="thin">
        <color rgb="FFFFFFFF"/>
      </left>
      <right style="thin">
        <color rgb="FFFFFFFF"/>
      </right>
      <top style="thin">
        <color rgb="FFFFFFFF"/>
      </top>
      <bottom/>
      <diagonal/>
    </border>
  </borders>
  <cellStyleXfs count="1">
    <xf numFmtId="0" fontId="0" fillId="0" borderId="0"/>
  </cellStyleXfs>
  <cellXfs count="276">
    <xf numFmtId="0" fontId="0" fillId="0" borderId="0" xfId="0"/>
    <xf numFmtId="0" fontId="3" fillId="0" borderId="4" xfId="0" applyFont="1" applyBorder="1"/>
    <xf numFmtId="0" fontId="3" fillId="0" borderId="5" xfId="0" applyFont="1" applyBorder="1"/>
    <xf numFmtId="0" fontId="4" fillId="0" borderId="9"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3" fillId="0" borderId="14" xfId="0" applyFont="1" applyBorder="1"/>
    <xf numFmtId="0" fontId="5" fillId="4" borderId="18" xfId="0" applyFont="1" applyFill="1" applyBorder="1" applyAlignment="1">
      <alignment vertical="center"/>
    </xf>
    <xf numFmtId="0" fontId="5" fillId="4" borderId="5" xfId="0" applyFont="1" applyFill="1" applyBorder="1" applyAlignment="1">
      <alignment vertical="center"/>
    </xf>
    <xf numFmtId="0" fontId="5" fillId="0" borderId="5" xfId="0" applyFont="1" applyBorder="1" applyAlignment="1">
      <alignment vertical="center"/>
    </xf>
    <xf numFmtId="0" fontId="6" fillId="5" borderId="19" xfId="0" applyFont="1" applyFill="1" applyBorder="1" applyAlignment="1">
      <alignment horizontal="center" vertical="center"/>
    </xf>
    <xf numFmtId="0" fontId="6" fillId="5" borderId="19"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8" fillId="7" borderId="19" xfId="0" applyFont="1" applyFill="1" applyBorder="1" applyAlignment="1">
      <alignment horizontal="center" vertical="center"/>
    </xf>
    <xf numFmtId="0" fontId="9" fillId="7" borderId="19"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19" xfId="0" applyFont="1" applyFill="1" applyBorder="1" applyAlignment="1">
      <alignment horizontal="center" vertical="center" wrapText="1"/>
    </xf>
    <xf numFmtId="0" fontId="8" fillId="7" borderId="20" xfId="0" applyFont="1" applyFill="1" applyBorder="1" applyAlignment="1">
      <alignment horizontal="center" vertical="center"/>
    </xf>
    <xf numFmtId="164" fontId="8" fillId="7" borderId="19" xfId="0" applyNumberFormat="1" applyFont="1" applyFill="1" applyBorder="1" applyAlignment="1">
      <alignment horizontal="center" vertical="center"/>
    </xf>
    <xf numFmtId="0" fontId="5" fillId="4" borderId="18" xfId="0" applyFont="1" applyFill="1" applyBorder="1"/>
    <xf numFmtId="0" fontId="5" fillId="4" borderId="5" xfId="0" applyFont="1" applyFill="1" applyBorder="1"/>
    <xf numFmtId="0" fontId="5" fillId="0" borderId="5" xfId="0" applyFont="1" applyBorder="1"/>
    <xf numFmtId="0" fontId="5" fillId="4" borderId="21" xfId="0" applyFont="1" applyFill="1" applyBorder="1"/>
    <xf numFmtId="0" fontId="5" fillId="4" borderId="21" xfId="0" applyFont="1" applyFill="1" applyBorder="1" applyAlignment="1">
      <alignment horizontal="center" vertical="center"/>
    </xf>
    <xf numFmtId="0" fontId="5" fillId="4" borderId="5" xfId="0" applyFont="1" applyFill="1" applyBorder="1" applyAlignment="1">
      <alignment horizontal="center" vertical="center"/>
    </xf>
    <xf numFmtId="0" fontId="5" fillId="0" borderId="5" xfId="0" applyFont="1" applyBorder="1" applyAlignment="1">
      <alignment horizontal="center" vertical="center"/>
    </xf>
    <xf numFmtId="0" fontId="5" fillId="8" borderId="5" xfId="0" applyFont="1" applyFill="1" applyBorder="1"/>
    <xf numFmtId="0" fontId="11" fillId="4" borderId="5" xfId="0" applyFont="1" applyFill="1" applyBorder="1"/>
    <xf numFmtId="0" fontId="12" fillId="0" borderId="9" xfId="0" applyFont="1" applyBorder="1" applyAlignment="1">
      <alignment horizontal="center" vertical="top" wrapText="1"/>
    </xf>
    <xf numFmtId="0" fontId="12" fillId="0" borderId="0" xfId="0" applyFont="1" applyAlignment="1">
      <alignment horizontal="center" vertical="top" wrapText="1"/>
    </xf>
    <xf numFmtId="0" fontId="12" fillId="0" borderId="10"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3" fillId="0" borderId="4" xfId="0" applyFont="1" applyBorder="1" applyAlignment="1">
      <alignment vertical="top"/>
    </xf>
    <xf numFmtId="0" fontId="5" fillId="0" borderId="4" xfId="0" applyFont="1" applyBorder="1"/>
    <xf numFmtId="0" fontId="5" fillId="0" borderId="22" xfId="0" applyFont="1" applyBorder="1" applyAlignment="1">
      <alignment horizontal="center"/>
    </xf>
    <xf numFmtId="0" fontId="5" fillId="0" borderId="23" xfId="0" applyFont="1" applyBorder="1" applyAlignment="1">
      <alignment horizontal="center"/>
    </xf>
    <xf numFmtId="0" fontId="6" fillId="5" borderId="19" xfId="0" applyFont="1" applyFill="1" applyBorder="1" applyAlignment="1">
      <alignment horizontal="center"/>
    </xf>
    <xf numFmtId="0" fontId="8" fillId="2" borderId="19" xfId="0" applyFont="1" applyFill="1" applyBorder="1" applyAlignment="1">
      <alignment horizontal="center"/>
    </xf>
    <xf numFmtId="0" fontId="6" fillId="2" borderId="19" xfId="0" applyFont="1" applyFill="1" applyBorder="1" applyAlignment="1">
      <alignment horizontal="center" vertical="center" wrapText="1"/>
    </xf>
    <xf numFmtId="0" fontId="16" fillId="0" borderId="19" xfId="0" applyFont="1" applyBorder="1" applyAlignment="1">
      <alignment horizontal="left" vertical="center" readingOrder="1"/>
    </xf>
    <xf numFmtId="0" fontId="5" fillId="0" borderId="0" xfId="0" applyFont="1" applyAlignment="1">
      <alignment horizontal="center"/>
    </xf>
    <xf numFmtId="0" fontId="17" fillId="10" borderId="19" xfId="0" applyFont="1" applyFill="1" applyBorder="1" applyAlignment="1">
      <alignment horizontal="center"/>
    </xf>
    <xf numFmtId="0" fontId="17" fillId="10" borderId="19" xfId="0" applyFont="1" applyFill="1" applyBorder="1"/>
    <xf numFmtId="0" fontId="5" fillId="10" borderId="19" xfId="0" applyFont="1" applyFill="1" applyBorder="1"/>
    <xf numFmtId="0" fontId="18" fillId="7" borderId="19" xfId="0" applyFont="1" applyFill="1" applyBorder="1" applyAlignment="1">
      <alignment horizontal="center"/>
    </xf>
    <xf numFmtId="0" fontId="19" fillId="0" borderId="0" xfId="0" applyFont="1"/>
    <xf numFmtId="0" fontId="20" fillId="0" borderId="0" xfId="0" applyFont="1"/>
    <xf numFmtId="0" fontId="18" fillId="0" borderId="19" xfId="0" applyFont="1" applyBorder="1"/>
    <xf numFmtId="0" fontId="5" fillId="0" borderId="19" xfId="0" applyFont="1" applyBorder="1" applyAlignment="1">
      <alignment vertical="center" wrapText="1"/>
    </xf>
    <xf numFmtId="0" fontId="21" fillId="0" borderId="0" xfId="0" applyFont="1"/>
    <xf numFmtId="0" fontId="22" fillId="0" borderId="19" xfId="0" applyFont="1" applyBorder="1" applyAlignment="1">
      <alignment vertical="center" wrapText="1"/>
    </xf>
    <xf numFmtId="0" fontId="22" fillId="0" borderId="19" xfId="0" applyFont="1" applyBorder="1"/>
    <xf numFmtId="0" fontId="9" fillId="0" borderId="19" xfId="0" applyFont="1" applyBorder="1" applyAlignment="1">
      <alignment horizontal="left" vertical="center" readingOrder="1"/>
    </xf>
    <xf numFmtId="0" fontId="5" fillId="0" borderId="35" xfId="0" applyFont="1" applyBorder="1" applyAlignment="1">
      <alignment horizontal="center"/>
    </xf>
    <xf numFmtId="0" fontId="23" fillId="0" borderId="0" xfId="0" applyFont="1"/>
    <xf numFmtId="0" fontId="5" fillId="0" borderId="14" xfId="0" applyFont="1" applyBorder="1"/>
    <xf numFmtId="0" fontId="5" fillId="0" borderId="36" xfId="0" applyFont="1" applyBorder="1" applyAlignment="1">
      <alignment horizontal="center"/>
    </xf>
    <xf numFmtId="0" fontId="5" fillId="0" borderId="37" xfId="0" applyFont="1" applyBorder="1" applyAlignment="1">
      <alignment horizontal="center"/>
    </xf>
    <xf numFmtId="0" fontId="5" fillId="0" borderId="0" xfId="0" applyFont="1"/>
    <xf numFmtId="0" fontId="10" fillId="0" borderId="19" xfId="0" applyFont="1" applyBorder="1" applyAlignment="1">
      <alignment horizontal="center"/>
    </xf>
    <xf numFmtId="0" fontId="10" fillId="0" borderId="19" xfId="0" applyFont="1" applyBorder="1"/>
    <xf numFmtId="0" fontId="10" fillId="0" borderId="19" xfId="0" applyFont="1" applyBorder="1" applyAlignment="1">
      <alignment horizontal="left"/>
    </xf>
    <xf numFmtId="0" fontId="5" fillId="0" borderId="19" xfId="0" applyFont="1" applyBorder="1"/>
    <xf numFmtId="0" fontId="5" fillId="0" borderId="5" xfId="0" applyFont="1" applyBorder="1" applyAlignment="1">
      <alignment horizontal="center"/>
    </xf>
    <xf numFmtId="0" fontId="25" fillId="0" borderId="0" xfId="0" applyFont="1"/>
    <xf numFmtId="0" fontId="10" fillId="4" borderId="0" xfId="0" applyFont="1" applyFill="1" applyAlignment="1">
      <alignment horizontal="center"/>
    </xf>
    <xf numFmtId="0" fontId="5" fillId="0" borderId="5" xfId="0" applyFont="1" applyBorder="1" applyAlignment="1">
      <alignment horizontal="left"/>
    </xf>
    <xf numFmtId="0" fontId="4" fillId="0" borderId="4" xfId="0" applyFont="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6" fillId="10" borderId="19" xfId="0" applyFont="1" applyFill="1" applyBorder="1" applyAlignment="1">
      <alignment horizontal="center" vertical="center" wrapText="1"/>
    </xf>
    <xf numFmtId="0" fontId="6" fillId="10" borderId="19" xfId="0" applyFont="1" applyFill="1" applyBorder="1" applyAlignment="1">
      <alignment vertical="center" wrapText="1"/>
    </xf>
    <xf numFmtId="0" fontId="8" fillId="10" borderId="19" xfId="0" applyFont="1" applyFill="1" applyBorder="1" applyAlignment="1">
      <alignment vertical="center" wrapText="1"/>
    </xf>
    <xf numFmtId="0" fontId="8" fillId="10" borderId="19" xfId="0" applyFont="1" applyFill="1" applyBorder="1" applyAlignment="1">
      <alignment horizontal="center" vertical="center" wrapText="1"/>
    </xf>
    <xf numFmtId="0" fontId="8" fillId="10" borderId="19" xfId="0" applyFont="1" applyFill="1" applyBorder="1" applyAlignment="1">
      <alignment horizontal="left" vertical="center" wrapText="1"/>
    </xf>
    <xf numFmtId="0" fontId="9" fillId="10" borderId="19" xfId="0" applyFont="1" applyFill="1" applyBorder="1" applyAlignment="1">
      <alignment vertical="center" wrapText="1"/>
    </xf>
    <xf numFmtId="165" fontId="9" fillId="10" borderId="19" xfId="0" applyNumberFormat="1" applyFont="1" applyFill="1" applyBorder="1" applyAlignment="1">
      <alignment horizontal="center" vertical="center" wrapText="1"/>
    </xf>
    <xf numFmtId="0" fontId="8" fillId="7" borderId="19" xfId="0" applyFont="1" applyFill="1" applyBorder="1" applyAlignment="1">
      <alignment vertical="center" wrapText="1"/>
    </xf>
    <xf numFmtId="0" fontId="10" fillId="0" borderId="19" xfId="0" applyFont="1" applyBorder="1" applyAlignment="1">
      <alignment vertical="center" wrapText="1"/>
    </xf>
    <xf numFmtId="0" fontId="10" fillId="0" borderId="0" xfId="0" applyFont="1"/>
    <xf numFmtId="0" fontId="27" fillId="7" borderId="19" xfId="0" applyFont="1" applyFill="1" applyBorder="1" applyAlignment="1">
      <alignment vertical="center" wrapText="1"/>
    </xf>
    <xf numFmtId="0" fontId="10" fillId="4" borderId="19" xfId="0" applyFont="1" applyFill="1" applyBorder="1" applyAlignment="1">
      <alignment vertical="center" wrapText="1"/>
    </xf>
    <xf numFmtId="0" fontId="9" fillId="12" borderId="19" xfId="0" applyFont="1" applyFill="1" applyBorder="1" applyAlignment="1">
      <alignment horizontal="left" vertical="center" wrapText="1"/>
    </xf>
    <xf numFmtId="0" fontId="9" fillId="12" borderId="19" xfId="0" applyFont="1" applyFill="1" applyBorder="1" applyAlignment="1">
      <alignment horizontal="center" vertical="center" wrapText="1"/>
    </xf>
    <xf numFmtId="0" fontId="9" fillId="10" borderId="19" xfId="0" applyFont="1" applyFill="1" applyBorder="1" applyAlignment="1">
      <alignment horizontal="center" vertical="center" wrapText="1"/>
    </xf>
    <xf numFmtId="0" fontId="28" fillId="0" borderId="0" xfId="0" applyFont="1"/>
    <xf numFmtId="0" fontId="4" fillId="0" borderId="5" xfId="0" applyFont="1" applyBorder="1" applyAlignment="1">
      <alignment vertical="center" wrapText="1"/>
    </xf>
    <xf numFmtId="0" fontId="9" fillId="12" borderId="19" xfId="0" applyFont="1" applyFill="1" applyBorder="1" applyAlignment="1">
      <alignment vertical="center" wrapText="1"/>
    </xf>
    <xf numFmtId="0" fontId="29" fillId="0" borderId="0" xfId="0" applyFont="1"/>
    <xf numFmtId="0" fontId="27" fillId="4" borderId="19" xfId="0" applyFont="1" applyFill="1" applyBorder="1" applyAlignment="1">
      <alignment vertical="center" wrapText="1"/>
    </xf>
    <xf numFmtId="0" fontId="10" fillId="0" borderId="19" xfId="0" applyFont="1" applyBorder="1" applyAlignment="1">
      <alignment horizontal="left" vertical="center" wrapText="1"/>
    </xf>
    <xf numFmtId="0" fontId="10" fillId="4" borderId="19" xfId="0" applyFont="1" applyFill="1" applyBorder="1" applyAlignment="1">
      <alignment horizontal="left" vertical="center" wrapText="1"/>
    </xf>
    <xf numFmtId="0" fontId="12" fillId="0" borderId="55" xfId="0" applyFont="1" applyBorder="1"/>
    <xf numFmtId="0" fontId="12" fillId="0" borderId="56" xfId="0" applyFont="1" applyBorder="1"/>
    <xf numFmtId="0" fontId="6" fillId="10" borderId="31" xfId="0" applyFont="1" applyFill="1" applyBorder="1" applyAlignment="1">
      <alignment horizontal="center" vertical="center" wrapText="1"/>
    </xf>
    <xf numFmtId="0" fontId="6" fillId="10" borderId="31" xfId="0" applyFont="1" applyFill="1" applyBorder="1" applyAlignment="1">
      <alignment horizontal="center"/>
    </xf>
    <xf numFmtId="17" fontId="6" fillId="10" borderId="31" xfId="0" applyNumberFormat="1" applyFont="1" applyFill="1" applyBorder="1" applyAlignment="1">
      <alignment horizontal="center" vertical="center"/>
    </xf>
    <xf numFmtId="0" fontId="6" fillId="10" borderId="31" xfId="0" applyFont="1" applyFill="1" applyBorder="1" applyAlignment="1">
      <alignment vertical="center" wrapText="1"/>
    </xf>
    <xf numFmtId="0" fontId="9" fillId="10" borderId="19" xfId="0" applyFont="1" applyFill="1" applyBorder="1" applyAlignment="1">
      <alignment horizontal="left" vertical="center" wrapText="1"/>
    </xf>
    <xf numFmtId="0" fontId="6" fillId="10" borderId="45" xfId="0" applyFont="1" applyFill="1" applyBorder="1" applyAlignment="1">
      <alignment horizontal="center" vertical="center" wrapText="1"/>
    </xf>
    <xf numFmtId="0" fontId="30" fillId="10" borderId="19" xfId="0" applyFont="1" applyFill="1" applyBorder="1" applyAlignment="1">
      <alignment horizontal="center" vertical="center" wrapText="1"/>
    </xf>
    <xf numFmtId="165" fontId="12" fillId="0" borderId="56" xfId="0" applyNumberFormat="1" applyFont="1" applyBorder="1"/>
    <xf numFmtId="0" fontId="12" fillId="0" borderId="34" xfId="0" applyFont="1" applyBorder="1"/>
    <xf numFmtId="0" fontId="12" fillId="4" borderId="34" xfId="0" applyFont="1" applyFill="1" applyBorder="1"/>
    <xf numFmtId="10" fontId="12" fillId="0" borderId="34" xfId="0" applyNumberFormat="1" applyFont="1" applyBorder="1"/>
    <xf numFmtId="10" fontId="12" fillId="13" borderId="34" xfId="0" applyNumberFormat="1" applyFont="1" applyFill="1" applyBorder="1"/>
    <xf numFmtId="0" fontId="6" fillId="14" borderId="34" xfId="0" applyFont="1" applyFill="1" applyBorder="1" applyAlignment="1">
      <alignment horizontal="center" vertical="center"/>
    </xf>
    <xf numFmtId="0" fontId="17" fillId="7" borderId="19" xfId="0" applyFont="1" applyFill="1" applyBorder="1" applyAlignment="1">
      <alignment vertical="center" wrapText="1"/>
    </xf>
    <xf numFmtId="0" fontId="31" fillId="4" borderId="19" xfId="0" applyFont="1" applyFill="1" applyBorder="1" applyAlignment="1">
      <alignment horizontal="left"/>
    </xf>
    <xf numFmtId="10" fontId="6" fillId="10" borderId="31" xfId="0" applyNumberFormat="1" applyFont="1" applyFill="1" applyBorder="1" applyAlignment="1">
      <alignment vertical="center" wrapText="1"/>
    </xf>
    <xf numFmtId="0" fontId="32" fillId="4" borderId="19" xfId="0" applyFont="1" applyFill="1" applyBorder="1" applyAlignment="1">
      <alignment horizontal="left"/>
    </xf>
    <xf numFmtId="0" fontId="12" fillId="0" borderId="34" xfId="0" applyFont="1" applyBorder="1" applyAlignment="1">
      <alignment vertical="center"/>
    </xf>
    <xf numFmtId="0" fontId="12" fillId="4" borderId="34" xfId="0" applyFont="1" applyFill="1" applyBorder="1" applyAlignment="1">
      <alignment vertical="center"/>
    </xf>
    <xf numFmtId="10" fontId="12" fillId="0" borderId="34" xfId="0" applyNumberFormat="1" applyFont="1" applyBorder="1" applyAlignment="1">
      <alignment vertical="center"/>
    </xf>
    <xf numFmtId="165" fontId="9" fillId="12" borderId="19" xfId="0" applyNumberFormat="1" applyFont="1" applyFill="1" applyBorder="1" applyAlignment="1">
      <alignment horizontal="center" vertical="center" wrapText="1"/>
    </xf>
    <xf numFmtId="0" fontId="32" fillId="4" borderId="19" xfId="0" applyFont="1" applyFill="1" applyBorder="1"/>
    <xf numFmtId="0" fontId="6" fillId="4" borderId="34" xfId="0" applyFont="1" applyFill="1" applyBorder="1" applyAlignment="1">
      <alignment horizontal="center"/>
    </xf>
    <xf numFmtId="0" fontId="31" fillId="4" borderId="19" xfId="0" applyFont="1" applyFill="1" applyBorder="1"/>
    <xf numFmtId="0" fontId="9" fillId="10" borderId="57" xfId="0" applyFont="1" applyFill="1" applyBorder="1" applyAlignment="1">
      <alignment vertical="center" wrapText="1"/>
    </xf>
    <xf numFmtId="166" fontId="12" fillId="0" borderId="34" xfId="0" applyNumberFormat="1" applyFont="1" applyBorder="1"/>
    <xf numFmtId="165" fontId="12" fillId="0" borderId="34" xfId="0" applyNumberFormat="1" applyFont="1" applyBorder="1"/>
    <xf numFmtId="9" fontId="12" fillId="0" borderId="34" xfId="0" applyNumberFormat="1" applyFont="1" applyBorder="1"/>
    <xf numFmtId="0" fontId="6" fillId="14" borderId="34" xfId="0" applyFont="1" applyFill="1" applyBorder="1" applyAlignment="1">
      <alignment horizontal="center"/>
    </xf>
    <xf numFmtId="0" fontId="25" fillId="0" borderId="19" xfId="0" applyFont="1" applyBorder="1"/>
    <xf numFmtId="0" fontId="33" fillId="4" borderId="19" xfId="0" applyFont="1" applyFill="1" applyBorder="1"/>
    <xf numFmtId="0" fontId="31" fillId="4" borderId="19" xfId="0" applyFont="1" applyFill="1" applyBorder="1" applyAlignment="1">
      <alignment horizontal="left" wrapText="1"/>
    </xf>
    <xf numFmtId="0" fontId="12" fillId="0" borderId="5" xfId="0" applyFont="1" applyBorder="1" applyAlignment="1">
      <alignment vertical="center"/>
    </xf>
    <xf numFmtId="0" fontId="36" fillId="16" borderId="19" xfId="0" applyFont="1" applyFill="1" applyBorder="1" applyAlignment="1">
      <alignment horizontal="center" vertical="center" wrapText="1"/>
    </xf>
    <xf numFmtId="0" fontId="6" fillId="17" borderId="19" xfId="0" applyFont="1" applyFill="1" applyBorder="1" applyAlignment="1">
      <alignment horizontal="center"/>
    </xf>
    <xf numFmtId="0" fontId="37" fillId="0" borderId="19" xfId="0" applyFont="1" applyBorder="1" applyAlignment="1">
      <alignment horizontal="center" vertical="center"/>
    </xf>
    <xf numFmtId="0" fontId="38" fillId="0" borderId="19" xfId="0" applyFont="1" applyBorder="1" applyAlignment="1">
      <alignment horizontal="left" vertical="center" wrapText="1"/>
    </xf>
    <xf numFmtId="0" fontId="38" fillId="0" borderId="19" xfId="0" applyFont="1" applyBorder="1" applyAlignment="1">
      <alignment horizontal="center" vertical="center" wrapText="1"/>
    </xf>
    <xf numFmtId="0" fontId="37" fillId="0" borderId="19" xfId="0" applyFont="1" applyBorder="1" applyAlignment="1">
      <alignment horizontal="center" vertical="center" wrapText="1"/>
    </xf>
    <xf numFmtId="0" fontId="39" fillId="17" borderId="19" xfId="0" applyFont="1" applyFill="1" applyBorder="1" applyAlignment="1">
      <alignment horizontal="center"/>
    </xf>
    <xf numFmtId="0" fontId="6" fillId="17" borderId="58" xfId="0" applyFont="1" applyFill="1" applyBorder="1" applyAlignment="1">
      <alignment horizontal="center"/>
    </xf>
    <xf numFmtId="0" fontId="8" fillId="18" borderId="19" xfId="0" applyFont="1" applyFill="1" applyBorder="1"/>
    <xf numFmtId="0" fontId="12" fillId="0" borderId="0" xfId="0" applyFont="1"/>
    <xf numFmtId="164" fontId="37" fillId="0" borderId="19" xfId="0" applyNumberFormat="1" applyFont="1" applyBorder="1" applyAlignment="1">
      <alignment horizontal="center" vertical="center" wrapText="1"/>
    </xf>
    <xf numFmtId="0" fontId="17" fillId="0" borderId="19" xfId="0" applyFont="1" applyBorder="1"/>
    <xf numFmtId="0" fontId="40" fillId="19" borderId="19" xfId="0" applyFont="1" applyFill="1" applyBorder="1"/>
    <xf numFmtId="0" fontId="41" fillId="19" borderId="58" xfId="0" applyFont="1" applyFill="1" applyBorder="1"/>
    <xf numFmtId="0" fontId="17" fillId="19" borderId="58" xfId="0" applyFont="1" applyFill="1" applyBorder="1" applyAlignment="1">
      <alignment horizontal="left"/>
    </xf>
    <xf numFmtId="0" fontId="8" fillId="18" borderId="19" xfId="0" applyFont="1" applyFill="1" applyBorder="1" applyAlignment="1">
      <alignment horizontal="center"/>
    </xf>
    <xf numFmtId="0" fontId="9" fillId="0" borderId="19" xfId="0" applyFont="1" applyBorder="1" applyAlignment="1">
      <alignment vertical="top" wrapText="1"/>
    </xf>
    <xf numFmtId="0" fontId="8" fillId="19" borderId="19" xfId="0" applyFont="1" applyFill="1" applyBorder="1"/>
    <xf numFmtId="0" fontId="41" fillId="18" borderId="19" xfId="0" applyFont="1" applyFill="1" applyBorder="1"/>
    <xf numFmtId="0" fontId="10" fillId="20" borderId="19" xfId="0" applyFont="1" applyFill="1" applyBorder="1"/>
    <xf numFmtId="0" fontId="10" fillId="0" borderId="19" xfId="0" applyFont="1" applyBorder="1" applyAlignment="1">
      <alignment wrapText="1"/>
    </xf>
    <xf numFmtId="0" fontId="40" fillId="19" borderId="19" xfId="0" applyFont="1" applyFill="1" applyBorder="1" applyAlignment="1">
      <alignment wrapText="1"/>
    </xf>
    <xf numFmtId="0" fontId="41" fillId="19" borderId="19" xfId="0" applyFont="1" applyFill="1" applyBorder="1" applyAlignment="1">
      <alignment wrapText="1"/>
    </xf>
    <xf numFmtId="0" fontId="17" fillId="19" borderId="19" xfId="0" applyFont="1" applyFill="1" applyBorder="1" applyAlignment="1">
      <alignment horizontal="left" wrapText="1"/>
    </xf>
    <xf numFmtId="0" fontId="41" fillId="19" borderId="19" xfId="0" applyFont="1" applyFill="1" applyBorder="1"/>
    <xf numFmtId="0" fontId="10" fillId="0" borderId="19" xfId="0" applyFont="1" applyBorder="1" applyAlignment="1">
      <alignment vertical="top" wrapText="1"/>
    </xf>
    <xf numFmtId="0" fontId="41" fillId="18" borderId="19" xfId="0" applyFont="1" applyFill="1" applyBorder="1" applyAlignment="1">
      <alignment horizontal="center"/>
    </xf>
    <xf numFmtId="0" fontId="10" fillId="21" borderId="19" xfId="0" applyFont="1" applyFill="1" applyBorder="1" applyAlignment="1">
      <alignment vertical="top" wrapText="1"/>
    </xf>
    <xf numFmtId="0" fontId="10" fillId="22" borderId="19" xfId="0" applyFont="1" applyFill="1" applyBorder="1" applyAlignment="1">
      <alignment vertical="top" wrapText="1"/>
    </xf>
    <xf numFmtId="0" fontId="17" fillId="19" borderId="19" xfId="0" applyFont="1" applyFill="1" applyBorder="1" applyAlignment="1">
      <alignment horizontal="left" vertical="top" wrapText="1"/>
    </xf>
    <xf numFmtId="0" fontId="10" fillId="15" borderId="19" xfId="0" applyFont="1" applyFill="1" applyBorder="1" applyAlignment="1">
      <alignment vertical="top" wrapText="1"/>
    </xf>
    <xf numFmtId="0" fontId="9" fillId="0" borderId="19" xfId="0" applyFont="1" applyBorder="1"/>
    <xf numFmtId="0" fontId="10" fillId="23" borderId="19" xfId="0" applyFont="1" applyFill="1" applyBorder="1" applyAlignment="1">
      <alignment vertical="top" wrapText="1"/>
    </xf>
    <xf numFmtId="0" fontId="10" fillId="24" borderId="19" xfId="0" applyFont="1" applyFill="1" applyBorder="1"/>
    <xf numFmtId="0" fontId="37" fillId="25" borderId="19" xfId="0" applyFont="1" applyFill="1" applyBorder="1" applyAlignment="1">
      <alignment horizontal="center" vertical="center"/>
    </xf>
    <xf numFmtId="0" fontId="38" fillId="25" borderId="19" xfId="0" applyFont="1" applyFill="1" applyBorder="1" applyAlignment="1">
      <alignment horizontal="left" vertical="center"/>
    </xf>
    <xf numFmtId="0" fontId="37" fillId="25" borderId="19" xfId="0" applyFont="1" applyFill="1" applyBorder="1" applyAlignment="1">
      <alignment horizontal="left" vertical="center"/>
    </xf>
    <xf numFmtId="0" fontId="5" fillId="0" borderId="59" xfId="0" applyFont="1" applyBorder="1"/>
    <xf numFmtId="0" fontId="12" fillId="0" borderId="0" xfId="0" applyFont="1" applyAlignment="1">
      <alignment wrapText="1"/>
    </xf>
    <xf numFmtId="0" fontId="37" fillId="21" borderId="19" xfId="0" applyFont="1" applyFill="1" applyBorder="1" applyAlignment="1">
      <alignment horizontal="center" vertical="center"/>
    </xf>
    <xf numFmtId="0" fontId="42" fillId="26" borderId="19" xfId="0" applyFont="1" applyFill="1" applyBorder="1" applyAlignment="1">
      <alignment horizontal="left" vertical="center" wrapText="1"/>
    </xf>
    <xf numFmtId="0" fontId="42" fillId="26" borderId="19" xfId="0" applyFont="1" applyFill="1" applyBorder="1" applyAlignment="1">
      <alignment horizontal="center" vertical="center" wrapText="1"/>
    </xf>
    <xf numFmtId="0" fontId="43" fillId="26" borderId="19" xfId="0" applyFont="1" applyFill="1" applyBorder="1" applyAlignment="1">
      <alignment horizontal="center" vertical="center" wrapText="1"/>
    </xf>
    <xf numFmtId="0" fontId="37" fillId="27" borderId="19" xfId="0" applyFont="1" applyFill="1" applyBorder="1" applyAlignment="1">
      <alignment vertical="center"/>
    </xf>
    <xf numFmtId="0" fontId="38" fillId="0" borderId="19" xfId="0" applyFont="1" applyBorder="1" applyAlignment="1">
      <alignment vertical="center" wrapText="1"/>
    </xf>
    <xf numFmtId="0" fontId="38" fillId="4" borderId="19" xfId="0" applyFont="1" applyFill="1" applyBorder="1" applyAlignment="1">
      <alignment vertical="center" wrapText="1"/>
    </xf>
    <xf numFmtId="0" fontId="38" fillId="4" borderId="19" xfId="0" applyFont="1" applyFill="1" applyBorder="1" applyAlignment="1">
      <alignment horizontal="center" vertical="center" wrapText="1"/>
    </xf>
    <xf numFmtId="0" fontId="37" fillId="4" borderId="19" xfId="0" applyFont="1" applyFill="1" applyBorder="1" applyAlignment="1">
      <alignment horizontal="center" vertical="center" wrapText="1"/>
    </xf>
    <xf numFmtId="0" fontId="38" fillId="4" borderId="19" xfId="0" applyFont="1" applyFill="1" applyBorder="1" applyAlignment="1">
      <alignment horizontal="left" vertical="center"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3" borderId="6" xfId="0" applyFont="1" applyFill="1" applyBorder="1" applyAlignment="1">
      <alignment horizontal="left" vertical="top" wrapText="1"/>
    </xf>
    <xf numFmtId="0" fontId="2" fillId="0" borderId="7" xfId="0" applyFont="1" applyBorder="1"/>
    <xf numFmtId="0" fontId="2" fillId="0" borderId="8" xfId="0" applyFont="1" applyBorder="1"/>
    <xf numFmtId="0" fontId="0" fillId="0" borderId="0" xfId="0"/>
    <xf numFmtId="0" fontId="2" fillId="0" borderId="10" xfId="0" applyFont="1" applyBorder="1"/>
    <xf numFmtId="0" fontId="2" fillId="0" borderId="9" xfId="0" applyFont="1" applyBorder="1"/>
    <xf numFmtId="0" fontId="1" fillId="2" borderId="15" xfId="0" applyFont="1" applyFill="1" applyBorder="1" applyAlignment="1">
      <alignment horizontal="center" vertical="center"/>
    </xf>
    <xf numFmtId="0" fontId="2" fillId="0" borderId="16" xfId="0" applyFont="1" applyBorder="1"/>
    <xf numFmtId="0" fontId="2" fillId="0" borderId="17" xfId="0" applyFont="1" applyBorder="1"/>
    <xf numFmtId="0" fontId="8" fillId="6" borderId="15" xfId="0" applyFont="1" applyFill="1" applyBorder="1" applyAlignment="1">
      <alignment horizontal="left" vertical="center"/>
    </xf>
    <xf numFmtId="0" fontId="1" fillId="2" borderId="22" xfId="0" applyFont="1" applyFill="1" applyBorder="1" applyAlignment="1">
      <alignment horizontal="center" vertical="center"/>
    </xf>
    <xf numFmtId="0" fontId="2" fillId="0" borderId="23" xfId="0" applyFont="1" applyBorder="1"/>
    <xf numFmtId="0" fontId="2" fillId="0" borderId="24" xfId="0" applyFont="1" applyBorder="1"/>
    <xf numFmtId="0" fontId="2" fillId="0" borderId="28" xfId="0" applyFont="1" applyBorder="1"/>
    <xf numFmtId="0" fontId="2" fillId="0" borderId="29" xfId="0" applyFont="1" applyBorder="1"/>
    <xf numFmtId="0" fontId="2" fillId="0" borderId="30" xfId="0" applyFont="1" applyBorder="1"/>
    <xf numFmtId="0" fontId="2" fillId="0" borderId="31" xfId="0" applyFont="1" applyBorder="1"/>
    <xf numFmtId="0" fontId="2" fillId="0" borderId="32" xfId="0" applyFont="1" applyBorder="1"/>
    <xf numFmtId="0" fontId="2" fillId="0" borderId="33" xfId="0" applyFont="1" applyBorder="1"/>
    <xf numFmtId="0" fontId="2" fillId="0" borderId="34" xfId="0" applyFont="1" applyBorder="1"/>
    <xf numFmtId="0" fontId="1" fillId="2" borderId="25" xfId="0" applyFont="1" applyFill="1" applyBorder="1" applyAlignment="1">
      <alignment horizontal="center" vertical="center" wrapText="1"/>
    </xf>
    <xf numFmtId="0" fontId="2" fillId="0" borderId="26" xfId="0" applyFont="1" applyBorder="1"/>
    <xf numFmtId="0" fontId="2" fillId="0" borderId="4" xfId="0" applyFont="1" applyBorder="1"/>
    <xf numFmtId="0" fontId="13" fillId="5" borderId="22" xfId="0" applyFont="1" applyFill="1" applyBorder="1" applyAlignment="1">
      <alignment horizontal="center"/>
    </xf>
    <xf numFmtId="0" fontId="15" fillId="2" borderId="15" xfId="0" applyFont="1" applyFill="1" applyBorder="1" applyAlignment="1">
      <alignment horizontal="center" vertical="center"/>
    </xf>
    <xf numFmtId="0" fontId="5" fillId="0" borderId="22" xfId="0" applyFont="1" applyBorder="1" applyAlignment="1">
      <alignment horizontal="center"/>
    </xf>
    <xf numFmtId="0" fontId="2" fillId="0" borderId="35" xfId="0" applyFont="1" applyBorder="1"/>
    <xf numFmtId="0" fontId="24" fillId="2" borderId="38" xfId="0" applyFont="1" applyFill="1" applyBorder="1" applyAlignment="1">
      <alignment horizontal="left" vertical="center"/>
    </xf>
    <xf numFmtId="0" fontId="2" fillId="0" borderId="39" xfId="0" applyFont="1" applyBorder="1"/>
    <xf numFmtId="0" fontId="2" fillId="0" borderId="40" xfId="0" applyFont="1" applyBorder="1"/>
    <xf numFmtId="0" fontId="24" fillId="2" borderId="0" xfId="0" applyFont="1" applyFill="1" applyAlignment="1">
      <alignment horizontal="left" vertical="center"/>
    </xf>
    <xf numFmtId="0" fontId="8" fillId="6" borderId="27" xfId="0" applyFont="1" applyFill="1" applyBorder="1" applyAlignment="1">
      <alignment horizontal="left"/>
    </xf>
    <xf numFmtId="0" fontId="10" fillId="11" borderId="15" xfId="0" applyFont="1" applyFill="1" applyBorder="1" applyAlignment="1">
      <alignment horizontal="center"/>
    </xf>
    <xf numFmtId="0" fontId="8" fillId="12" borderId="27" xfId="0" applyFont="1" applyFill="1" applyBorder="1" applyAlignment="1">
      <alignment vertical="center" wrapText="1"/>
    </xf>
    <xf numFmtId="0" fontId="6" fillId="10" borderId="15" xfId="0" applyFont="1" applyFill="1" applyBorder="1" applyAlignment="1">
      <alignment horizontal="left" vertical="center" wrapText="1"/>
    </xf>
    <xf numFmtId="0" fontId="6" fillId="10" borderId="15" xfId="0" applyFont="1" applyFill="1" applyBorder="1" applyAlignment="1">
      <alignment vertical="center" wrapText="1"/>
    </xf>
    <xf numFmtId="0" fontId="6" fillId="10" borderId="46" xfId="0" applyFont="1" applyFill="1" applyBorder="1" applyAlignment="1">
      <alignment horizontal="center" vertical="center" wrapText="1"/>
    </xf>
    <xf numFmtId="0" fontId="2" fillId="0" borderId="47" xfId="0" applyFont="1" applyBorder="1"/>
    <xf numFmtId="0" fontId="6" fillId="10" borderId="48" xfId="0" applyFont="1" applyFill="1" applyBorder="1" applyAlignment="1">
      <alignment horizontal="left" vertical="center" wrapText="1"/>
    </xf>
    <xf numFmtId="0" fontId="2" fillId="0" borderId="49" xfId="0" applyFont="1" applyBorder="1"/>
    <xf numFmtId="0" fontId="2" fillId="0" borderId="50" xfId="0" applyFont="1" applyBorder="1"/>
    <xf numFmtId="0" fontId="6" fillId="10" borderId="51" xfId="0" applyFont="1" applyFill="1" applyBorder="1" applyAlignment="1">
      <alignment horizontal="center" vertical="center" wrapText="1"/>
    </xf>
    <xf numFmtId="0" fontId="2" fillId="0" borderId="45" xfId="0" applyFont="1" applyBorder="1"/>
    <xf numFmtId="0" fontId="2" fillId="0" borderId="44" xfId="0" applyFont="1" applyBorder="1"/>
    <xf numFmtId="0" fontId="6" fillId="10" borderId="44" xfId="0" applyFont="1" applyFill="1" applyBorder="1" applyAlignment="1">
      <alignment horizontal="center" vertical="center" wrapText="1"/>
    </xf>
    <xf numFmtId="0" fontId="6" fillId="10" borderId="48" xfId="0" applyFont="1" applyFill="1" applyBorder="1" applyAlignment="1">
      <alignment horizontal="center" vertical="center" wrapText="1"/>
    </xf>
    <xf numFmtId="0" fontId="26" fillId="2" borderId="41" xfId="0" applyFont="1" applyFill="1" applyBorder="1" applyAlignment="1">
      <alignment horizontal="left" vertical="center" wrapText="1"/>
    </xf>
    <xf numFmtId="0" fontId="2" fillId="0" borderId="42" xfId="0" applyFont="1" applyBorder="1"/>
    <xf numFmtId="0" fontId="2" fillId="0" borderId="43" xfId="0" applyFont="1" applyBorder="1"/>
    <xf numFmtId="0" fontId="4" fillId="3" borderId="15" xfId="0" applyFont="1" applyFill="1" applyBorder="1" applyAlignment="1">
      <alignment horizontal="left" vertical="top" wrapText="1"/>
    </xf>
    <xf numFmtId="0" fontId="4" fillId="6" borderId="15" xfId="0" applyFont="1" applyFill="1" applyBorder="1" applyAlignment="1">
      <alignment horizontal="left" vertical="top" wrapText="1"/>
    </xf>
    <xf numFmtId="0" fontId="6" fillId="10" borderId="30" xfId="0" applyFont="1" applyFill="1" applyBorder="1" applyAlignment="1">
      <alignment horizontal="center" vertical="center" wrapText="1"/>
    </xf>
    <xf numFmtId="0" fontId="6" fillId="10" borderId="32" xfId="0" applyFont="1" applyFill="1" applyBorder="1" applyAlignment="1">
      <alignment horizontal="left" vertical="center" wrapText="1"/>
    </xf>
    <xf numFmtId="0" fontId="6" fillId="10" borderId="32" xfId="0" applyFont="1" applyFill="1" applyBorder="1" applyAlignment="1">
      <alignment horizontal="center" vertical="center" wrapText="1"/>
    </xf>
    <xf numFmtId="0" fontId="12" fillId="14" borderId="0" xfId="0" applyFont="1" applyFill="1"/>
    <xf numFmtId="0" fontId="6" fillId="10" borderId="57" xfId="0" applyFont="1" applyFill="1" applyBorder="1" applyAlignment="1">
      <alignment horizontal="center" vertical="center"/>
    </xf>
    <xf numFmtId="0" fontId="6" fillId="10" borderId="29" xfId="0" applyFont="1" applyFill="1" applyBorder="1" applyAlignment="1">
      <alignment horizontal="center" vertical="center" wrapText="1"/>
    </xf>
    <xf numFmtId="0" fontId="30" fillId="10" borderId="29" xfId="0" applyFont="1" applyFill="1" applyBorder="1" applyAlignment="1">
      <alignment horizontal="center" vertical="center" wrapText="1"/>
    </xf>
    <xf numFmtId="0" fontId="6" fillId="10" borderId="16" xfId="0" applyFont="1" applyFill="1" applyBorder="1" applyAlignment="1">
      <alignment horizontal="center"/>
    </xf>
    <xf numFmtId="0" fontId="6" fillId="10" borderId="29" xfId="0" applyFont="1" applyFill="1" applyBorder="1" applyAlignment="1">
      <alignment horizontal="center" vertical="center"/>
    </xf>
    <xf numFmtId="0" fontId="30" fillId="10" borderId="57" xfId="0" applyFont="1" applyFill="1" applyBorder="1" applyAlignment="1">
      <alignment horizontal="center" vertical="center" wrapText="1"/>
    </xf>
    <xf numFmtId="0" fontId="6" fillId="10" borderId="31" xfId="0" applyFont="1" applyFill="1" applyBorder="1" applyAlignment="1">
      <alignment horizontal="center" vertical="center"/>
    </xf>
    <xf numFmtId="0" fontId="6" fillId="10" borderId="31" xfId="0" applyFont="1" applyFill="1" applyBorder="1" applyAlignment="1">
      <alignment horizontal="center" vertical="center" wrapText="1"/>
    </xf>
    <xf numFmtId="0" fontId="30" fillId="10" borderId="31" xfId="0" applyFont="1" applyFill="1" applyBorder="1" applyAlignment="1">
      <alignment horizontal="center" vertical="center" wrapText="1"/>
    </xf>
    <xf numFmtId="0" fontId="6" fillId="10" borderId="0" xfId="0" applyFont="1" applyFill="1" applyAlignment="1">
      <alignment horizontal="center" vertical="center"/>
    </xf>
    <xf numFmtId="0" fontId="12" fillId="14" borderId="27" xfId="0" applyFont="1" applyFill="1" applyBorder="1"/>
    <xf numFmtId="0" fontId="6" fillId="10" borderId="16" xfId="0" applyFont="1" applyFill="1" applyBorder="1" applyAlignment="1">
      <alignment horizontal="center" vertical="center"/>
    </xf>
    <xf numFmtId="0" fontId="6" fillId="10" borderId="33" xfId="0" applyFont="1" applyFill="1" applyBorder="1" applyAlignment="1">
      <alignment horizontal="center" vertical="center"/>
    </xf>
    <xf numFmtId="0" fontId="26" fillId="2" borderId="16" xfId="0" applyFont="1" applyFill="1" applyBorder="1" applyAlignment="1">
      <alignment horizontal="left" vertical="center"/>
    </xf>
    <xf numFmtId="0" fontId="6" fillId="10" borderId="57" xfId="0" applyFont="1" applyFill="1" applyBorder="1" applyAlignment="1">
      <alignment horizontal="center" vertical="center" wrapText="1"/>
    </xf>
    <xf numFmtId="0" fontId="4" fillId="3" borderId="33" xfId="0" applyFont="1" applyFill="1" applyBorder="1" applyAlignment="1">
      <alignment horizontal="left"/>
    </xf>
    <xf numFmtId="0" fontId="26" fillId="2" borderId="52" xfId="0" applyFont="1" applyFill="1" applyBorder="1" applyAlignment="1">
      <alignment horizontal="left" vertical="center" wrapText="1"/>
    </xf>
    <xf numFmtId="0" fontId="2" fillId="0" borderId="53" xfId="0" applyFont="1" applyBorder="1"/>
    <xf numFmtId="0" fontId="26" fillId="2" borderId="53" xfId="0" applyFont="1" applyFill="1" applyBorder="1" applyAlignment="1">
      <alignment horizontal="center" vertical="center" wrapText="1"/>
    </xf>
    <xf numFmtId="0" fontId="2" fillId="0" borderId="54" xfId="0" applyFont="1" applyBorder="1"/>
    <xf numFmtId="0" fontId="6" fillId="17" borderId="15" xfId="0" applyFont="1" applyFill="1" applyBorder="1" applyAlignment="1">
      <alignment horizontal="center"/>
    </xf>
    <xf numFmtId="0" fontId="15" fillId="17" borderId="15" xfId="0" applyFont="1" applyFill="1" applyBorder="1" applyAlignment="1">
      <alignment horizontal="center" vertical="center"/>
    </xf>
    <xf numFmtId="0" fontId="24" fillId="17" borderId="15" xfId="0" applyFont="1" applyFill="1" applyBorder="1" applyAlignment="1">
      <alignment horizontal="center" vertical="center"/>
    </xf>
    <xf numFmtId="0" fontId="34" fillId="17" borderId="15" xfId="0" applyFont="1" applyFill="1" applyBorder="1" applyAlignment="1">
      <alignment horizontal="center" vertical="center"/>
    </xf>
    <xf numFmtId="0" fontId="5" fillId="9" borderId="6" xfId="0" applyFont="1" applyFill="1" applyBorder="1" applyAlignment="1">
      <alignment horizontal="left" vertical="top" wrapText="1"/>
    </xf>
    <xf numFmtId="0" fontId="3" fillId="0" borderId="9" xfId="0" applyFont="1" applyBorder="1" applyAlignment="1">
      <alignment horizontal="center" vertical="top" wrapText="1"/>
    </xf>
    <xf numFmtId="0" fontId="3" fillId="0" borderId="9" xfId="0" applyFont="1" applyBorder="1" applyAlignment="1">
      <alignment horizontal="left" vertical="top" wrapText="1"/>
    </xf>
    <xf numFmtId="0" fontId="3" fillId="0" borderId="27" xfId="0" applyFont="1" applyBorder="1" applyAlignment="1">
      <alignment horizontal="left" vertical="top" wrapText="1"/>
    </xf>
    <xf numFmtId="0" fontId="14" fillId="0" borderId="27" xfId="0" applyFont="1" applyBorder="1" applyAlignment="1">
      <alignment horizontal="left" vertical="top" wrapText="1"/>
    </xf>
    <xf numFmtId="0" fontId="50" fillId="0" borderId="0" xfId="0" applyFont="1"/>
    <xf numFmtId="0" fontId="22" fillId="0" borderId="0" xfId="0" applyFont="1"/>
    <xf numFmtId="0" fontId="28" fillId="0" borderId="19" xfId="0" applyFont="1" applyBorder="1" applyAlignment="1">
      <alignment vertical="center" wrapText="1"/>
    </xf>
    <xf numFmtId="0" fontId="35" fillId="4" borderId="19" xfId="0" applyFont="1" applyFill="1" applyBorder="1" applyAlignment="1">
      <alignment horizontal="left"/>
    </xf>
    <xf numFmtId="0" fontId="28" fillId="4" borderId="19" xfId="0" applyFont="1" applyFill="1" applyBorder="1" applyAlignment="1">
      <alignment horizontal="left"/>
    </xf>
    <xf numFmtId="14" fontId="9" fillId="10" borderId="19" xfId="0" applyNumberFormat="1" applyFont="1" applyFill="1" applyBorder="1" applyAlignment="1">
      <alignment horizontal="center" vertical="center" wrapText="1"/>
    </xf>
    <xf numFmtId="14" fontId="9" fillId="10" borderId="19" xfId="0" applyNumberFormat="1" applyFont="1" applyFill="1" applyBorder="1" applyAlignment="1">
      <alignment vertical="center" wrapText="1"/>
    </xf>
  </cellXfs>
  <cellStyles count="1">
    <cellStyle name="Normal" xfId="0" builtinId="0"/>
  </cellStyles>
  <dxfs count="4">
    <dxf>
      <numFmt numFmtId="168" formatCode="&quot;&quot;"/>
      <fill>
        <patternFill patternType="solid">
          <fgColor rgb="FFFFFFFF"/>
          <bgColor rgb="FFFFFFFF"/>
        </patternFill>
      </fill>
    </dxf>
    <dxf>
      <fill>
        <patternFill patternType="solid">
          <fgColor rgb="FFB7E1CD"/>
          <bgColor rgb="FFB7E1CD"/>
        </patternFill>
      </fill>
    </dxf>
    <dxf>
      <fill>
        <patternFill patternType="solid">
          <fgColor rgb="FFB7E1CD"/>
          <bgColor rgb="FFB7E1CD"/>
        </patternFill>
      </fill>
    </dxf>
    <dxf>
      <numFmt numFmtId="168" formatCode="&quot;&quo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xdr:col>
      <xdr:colOff>0</xdr:colOff>
      <xdr:row>2</xdr:row>
      <xdr:rowOff>0</xdr:rowOff>
    </xdr:from>
    <xdr:ext cx="333375" cy="190500"/>
    <xdr:pic>
      <xdr:nvPicPr>
        <xdr:cNvPr id="2" name="image1.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zoomScale="119" zoomScaleNormal="119" workbookViewId="0">
      <selection activeCell="A3" sqref="A3:L21"/>
    </sheetView>
  </sheetViews>
  <sheetFormatPr baseColWidth="10" defaultColWidth="14.5" defaultRowHeight="15" customHeight="1"/>
  <sheetData>
    <row r="1" spans="1:26" ht="25">
      <c r="A1" s="182" t="s">
        <v>0</v>
      </c>
      <c r="B1" s="183"/>
      <c r="C1" s="183"/>
      <c r="D1" s="183"/>
      <c r="E1" s="183"/>
      <c r="F1" s="183"/>
      <c r="G1" s="183"/>
      <c r="H1" s="183"/>
      <c r="I1" s="183"/>
      <c r="J1" s="183"/>
      <c r="K1" s="183"/>
      <c r="L1" s="184"/>
      <c r="M1" s="1"/>
      <c r="N1" s="2"/>
      <c r="O1" s="2"/>
      <c r="P1" s="2"/>
      <c r="Q1" s="2"/>
      <c r="R1" s="2"/>
      <c r="S1" s="2"/>
      <c r="T1" s="2"/>
      <c r="U1" s="2"/>
      <c r="V1" s="2"/>
      <c r="W1" s="2"/>
      <c r="X1" s="2"/>
      <c r="Y1" s="2"/>
      <c r="Z1" s="2"/>
    </row>
    <row r="2" spans="1:26" ht="43.5" customHeight="1">
      <c r="A2" s="185" t="s">
        <v>1</v>
      </c>
      <c r="B2" s="186"/>
      <c r="C2" s="186"/>
      <c r="D2" s="186"/>
      <c r="E2" s="186"/>
      <c r="F2" s="186"/>
      <c r="G2" s="186"/>
      <c r="H2" s="186"/>
      <c r="I2" s="186"/>
      <c r="J2" s="186"/>
      <c r="K2" s="186"/>
      <c r="L2" s="187"/>
      <c r="M2" s="1"/>
      <c r="N2" s="2"/>
      <c r="O2" s="2"/>
      <c r="P2" s="2"/>
      <c r="Q2" s="2"/>
      <c r="R2" s="2"/>
      <c r="S2" s="2"/>
      <c r="T2" s="2"/>
      <c r="U2" s="2"/>
      <c r="V2" s="2"/>
      <c r="W2" s="2"/>
      <c r="X2" s="2"/>
      <c r="Y2" s="2"/>
      <c r="Z2" s="2"/>
    </row>
    <row r="3" spans="1:26" ht="15" customHeight="1">
      <c r="A3" s="266" t="s">
        <v>360</v>
      </c>
      <c r="B3" s="188"/>
      <c r="C3" s="188"/>
      <c r="D3" s="188"/>
      <c r="E3" s="188"/>
      <c r="F3" s="188"/>
      <c r="G3" s="188"/>
      <c r="H3" s="188"/>
      <c r="I3" s="188"/>
      <c r="J3" s="188"/>
      <c r="K3" s="188"/>
      <c r="L3" s="189"/>
      <c r="M3" s="1"/>
      <c r="N3" s="2"/>
      <c r="O3" s="2"/>
      <c r="P3" s="2"/>
      <c r="Q3" s="2"/>
      <c r="R3" s="2"/>
      <c r="S3" s="2"/>
      <c r="T3" s="2"/>
      <c r="U3" s="2"/>
      <c r="V3" s="2"/>
      <c r="W3" s="2"/>
      <c r="X3" s="2"/>
      <c r="Y3" s="2"/>
      <c r="Z3" s="2"/>
    </row>
    <row r="4" spans="1:26" ht="15" customHeight="1">
      <c r="A4" s="190"/>
      <c r="B4" s="188"/>
      <c r="C4" s="188"/>
      <c r="D4" s="188"/>
      <c r="E4" s="188"/>
      <c r="F4" s="188"/>
      <c r="G4" s="188"/>
      <c r="H4" s="188"/>
      <c r="I4" s="188"/>
      <c r="J4" s="188"/>
      <c r="K4" s="188"/>
      <c r="L4" s="189"/>
      <c r="M4" s="1"/>
      <c r="N4" s="2"/>
      <c r="O4" s="2"/>
      <c r="P4" s="2"/>
      <c r="Q4" s="2"/>
      <c r="R4" s="2"/>
      <c r="S4" s="2"/>
      <c r="T4" s="2"/>
      <c r="U4" s="2"/>
      <c r="V4" s="2"/>
      <c r="W4" s="2"/>
      <c r="X4" s="2"/>
      <c r="Y4" s="2"/>
      <c r="Z4" s="2"/>
    </row>
    <row r="5" spans="1:26" ht="15" customHeight="1">
      <c r="A5" s="190"/>
      <c r="B5" s="188"/>
      <c r="C5" s="188"/>
      <c r="D5" s="188"/>
      <c r="E5" s="188"/>
      <c r="F5" s="188"/>
      <c r="G5" s="188"/>
      <c r="H5" s="188"/>
      <c r="I5" s="188"/>
      <c r="J5" s="188"/>
      <c r="K5" s="188"/>
      <c r="L5" s="189"/>
      <c r="M5" s="1"/>
      <c r="N5" s="2"/>
      <c r="O5" s="2"/>
      <c r="P5" s="2"/>
      <c r="Q5" s="2"/>
      <c r="R5" s="2"/>
      <c r="S5" s="2"/>
      <c r="T5" s="2"/>
      <c r="U5" s="2"/>
      <c r="V5" s="2"/>
      <c r="W5" s="2"/>
      <c r="X5" s="2"/>
      <c r="Y5" s="2"/>
      <c r="Z5" s="2"/>
    </row>
    <row r="6" spans="1:26" ht="15" customHeight="1">
      <c r="A6" s="190"/>
      <c r="B6" s="188"/>
      <c r="C6" s="188"/>
      <c r="D6" s="188"/>
      <c r="E6" s="188"/>
      <c r="F6" s="188"/>
      <c r="G6" s="188"/>
      <c r="H6" s="188"/>
      <c r="I6" s="188"/>
      <c r="J6" s="188"/>
      <c r="K6" s="188"/>
      <c r="L6" s="189"/>
      <c r="M6" s="1"/>
      <c r="N6" s="2"/>
      <c r="O6" s="2"/>
      <c r="P6" s="2"/>
      <c r="Q6" s="2"/>
      <c r="R6" s="2"/>
      <c r="S6" s="2"/>
      <c r="T6" s="2"/>
      <c r="U6" s="2"/>
      <c r="V6" s="2"/>
      <c r="W6" s="2"/>
      <c r="X6" s="2"/>
      <c r="Y6" s="2"/>
      <c r="Z6" s="2"/>
    </row>
    <row r="7" spans="1:26" ht="15" customHeight="1">
      <c r="A7" s="190"/>
      <c r="B7" s="188"/>
      <c r="C7" s="188"/>
      <c r="D7" s="188"/>
      <c r="E7" s="188"/>
      <c r="F7" s="188"/>
      <c r="G7" s="188"/>
      <c r="H7" s="188"/>
      <c r="I7" s="188"/>
      <c r="J7" s="188"/>
      <c r="K7" s="188"/>
      <c r="L7" s="189"/>
      <c r="M7" s="1"/>
      <c r="N7" s="2"/>
      <c r="O7" s="2"/>
      <c r="P7" s="2"/>
      <c r="Q7" s="2"/>
      <c r="R7" s="2"/>
      <c r="S7" s="2"/>
      <c r="T7" s="2"/>
      <c r="U7" s="2"/>
      <c r="V7" s="2"/>
      <c r="W7" s="2"/>
      <c r="X7" s="2"/>
      <c r="Y7" s="2"/>
      <c r="Z7" s="2"/>
    </row>
    <row r="8" spans="1:26" ht="15" customHeight="1">
      <c r="A8" s="190"/>
      <c r="B8" s="188"/>
      <c r="C8" s="188"/>
      <c r="D8" s="188"/>
      <c r="E8" s="188"/>
      <c r="F8" s="188"/>
      <c r="G8" s="188"/>
      <c r="H8" s="188"/>
      <c r="I8" s="188"/>
      <c r="J8" s="188"/>
      <c r="K8" s="188"/>
      <c r="L8" s="189"/>
      <c r="M8" s="1"/>
      <c r="N8" s="2"/>
      <c r="O8" s="2"/>
      <c r="P8" s="2"/>
      <c r="Q8" s="2"/>
      <c r="R8" s="2"/>
      <c r="S8" s="2"/>
      <c r="T8" s="2"/>
      <c r="U8" s="2"/>
      <c r="V8" s="2"/>
      <c r="W8" s="2"/>
      <c r="X8" s="2"/>
      <c r="Y8" s="2"/>
      <c r="Z8" s="2"/>
    </row>
    <row r="9" spans="1:26" ht="15" customHeight="1">
      <c r="A9" s="190"/>
      <c r="B9" s="188"/>
      <c r="C9" s="188"/>
      <c r="D9" s="188"/>
      <c r="E9" s="188"/>
      <c r="F9" s="188"/>
      <c r="G9" s="188"/>
      <c r="H9" s="188"/>
      <c r="I9" s="188"/>
      <c r="J9" s="188"/>
      <c r="K9" s="188"/>
      <c r="L9" s="189"/>
      <c r="M9" s="1"/>
      <c r="N9" s="2"/>
      <c r="O9" s="2"/>
      <c r="P9" s="2"/>
      <c r="Q9" s="2"/>
      <c r="R9" s="2"/>
      <c r="S9" s="2"/>
      <c r="T9" s="2"/>
      <c r="U9" s="2"/>
      <c r="V9" s="2"/>
      <c r="W9" s="2"/>
      <c r="X9" s="2"/>
      <c r="Y9" s="2"/>
      <c r="Z9" s="2"/>
    </row>
    <row r="10" spans="1:26" ht="15" customHeight="1">
      <c r="A10" s="190"/>
      <c r="B10" s="188"/>
      <c r="C10" s="188"/>
      <c r="D10" s="188"/>
      <c r="E10" s="188"/>
      <c r="F10" s="188"/>
      <c r="G10" s="188"/>
      <c r="H10" s="188"/>
      <c r="I10" s="188"/>
      <c r="J10" s="188"/>
      <c r="K10" s="188"/>
      <c r="L10" s="189"/>
      <c r="M10" s="1"/>
      <c r="N10" s="2"/>
      <c r="O10" s="2"/>
      <c r="P10" s="2"/>
      <c r="Q10" s="2"/>
      <c r="R10" s="2"/>
      <c r="S10" s="2"/>
      <c r="T10" s="2"/>
      <c r="U10" s="2"/>
      <c r="V10" s="2"/>
      <c r="W10" s="2"/>
      <c r="X10" s="2"/>
      <c r="Y10" s="2"/>
      <c r="Z10" s="2"/>
    </row>
    <row r="11" spans="1:26" ht="15" customHeight="1">
      <c r="A11" s="190"/>
      <c r="B11" s="188"/>
      <c r="C11" s="188"/>
      <c r="D11" s="188"/>
      <c r="E11" s="188"/>
      <c r="F11" s="188"/>
      <c r="G11" s="188"/>
      <c r="H11" s="188"/>
      <c r="I11" s="188"/>
      <c r="J11" s="188"/>
      <c r="K11" s="188"/>
      <c r="L11" s="189"/>
      <c r="M11" s="1"/>
      <c r="N11" s="2"/>
      <c r="O11" s="2"/>
      <c r="P11" s="2"/>
      <c r="Q11" s="2"/>
      <c r="R11" s="2"/>
      <c r="S11" s="2"/>
      <c r="T11" s="2"/>
      <c r="U11" s="2"/>
      <c r="V11" s="2"/>
      <c r="W11" s="2"/>
      <c r="X11" s="2"/>
      <c r="Y11" s="2"/>
      <c r="Z11" s="2"/>
    </row>
    <row r="12" spans="1:26" ht="15" customHeight="1">
      <c r="A12" s="190"/>
      <c r="B12" s="188"/>
      <c r="C12" s="188"/>
      <c r="D12" s="188"/>
      <c r="E12" s="188"/>
      <c r="F12" s="188"/>
      <c r="G12" s="188"/>
      <c r="H12" s="188"/>
      <c r="I12" s="188"/>
      <c r="J12" s="188"/>
      <c r="K12" s="188"/>
      <c r="L12" s="189"/>
      <c r="M12" s="1"/>
      <c r="N12" s="2"/>
      <c r="O12" s="2"/>
      <c r="P12" s="2"/>
      <c r="Q12" s="2"/>
      <c r="R12" s="2"/>
      <c r="S12" s="2"/>
      <c r="T12" s="2"/>
      <c r="U12" s="2"/>
      <c r="V12" s="2"/>
      <c r="W12" s="2"/>
      <c r="X12" s="2"/>
      <c r="Y12" s="2"/>
      <c r="Z12" s="2"/>
    </row>
    <row r="13" spans="1:26" ht="15" customHeight="1">
      <c r="A13" s="190"/>
      <c r="B13" s="188"/>
      <c r="C13" s="188"/>
      <c r="D13" s="188"/>
      <c r="E13" s="188"/>
      <c r="F13" s="188"/>
      <c r="G13" s="188"/>
      <c r="H13" s="188"/>
      <c r="I13" s="188"/>
      <c r="J13" s="188"/>
      <c r="K13" s="188"/>
      <c r="L13" s="189"/>
      <c r="M13" s="1"/>
      <c r="N13" s="2"/>
      <c r="O13" s="2"/>
      <c r="P13" s="2"/>
      <c r="Q13" s="2"/>
      <c r="R13" s="2"/>
      <c r="S13" s="2"/>
      <c r="T13" s="2"/>
      <c r="U13" s="2"/>
      <c r="V13" s="2"/>
      <c r="W13" s="2"/>
      <c r="X13" s="2"/>
      <c r="Y13" s="2"/>
      <c r="Z13" s="2"/>
    </row>
    <row r="14" spans="1:26" ht="15" customHeight="1">
      <c r="A14" s="190"/>
      <c r="B14" s="188"/>
      <c r="C14" s="188"/>
      <c r="D14" s="188"/>
      <c r="E14" s="188"/>
      <c r="F14" s="188"/>
      <c r="G14" s="188"/>
      <c r="H14" s="188"/>
      <c r="I14" s="188"/>
      <c r="J14" s="188"/>
      <c r="K14" s="188"/>
      <c r="L14" s="189"/>
      <c r="M14" s="1"/>
      <c r="N14" s="2"/>
      <c r="O14" s="2"/>
      <c r="P14" s="2"/>
      <c r="Q14" s="2"/>
      <c r="R14" s="2"/>
      <c r="S14" s="2"/>
      <c r="T14" s="2"/>
      <c r="U14" s="2"/>
      <c r="V14" s="2"/>
      <c r="W14" s="2"/>
      <c r="X14" s="2"/>
      <c r="Y14" s="2"/>
      <c r="Z14" s="2"/>
    </row>
    <row r="15" spans="1:26" ht="15" customHeight="1">
      <c r="A15" s="190"/>
      <c r="B15" s="188"/>
      <c r="C15" s="188"/>
      <c r="D15" s="188"/>
      <c r="E15" s="188"/>
      <c r="F15" s="188"/>
      <c r="G15" s="188"/>
      <c r="H15" s="188"/>
      <c r="I15" s="188"/>
      <c r="J15" s="188"/>
      <c r="K15" s="188"/>
      <c r="L15" s="189"/>
      <c r="M15" s="1"/>
      <c r="N15" s="2"/>
      <c r="O15" s="2"/>
      <c r="P15" s="2"/>
      <c r="Q15" s="2"/>
      <c r="R15" s="2"/>
      <c r="S15" s="2"/>
      <c r="T15" s="2"/>
      <c r="U15" s="2"/>
      <c r="V15" s="2"/>
      <c r="W15" s="2"/>
      <c r="X15" s="2"/>
      <c r="Y15" s="2"/>
      <c r="Z15" s="2"/>
    </row>
    <row r="16" spans="1:26" ht="15" customHeight="1">
      <c r="A16" s="190"/>
      <c r="B16" s="188"/>
      <c r="C16" s="188"/>
      <c r="D16" s="188"/>
      <c r="E16" s="188"/>
      <c r="F16" s="188"/>
      <c r="G16" s="188"/>
      <c r="H16" s="188"/>
      <c r="I16" s="188"/>
      <c r="J16" s="188"/>
      <c r="K16" s="188"/>
      <c r="L16" s="189"/>
      <c r="M16" s="1"/>
      <c r="N16" s="2"/>
      <c r="O16" s="2"/>
      <c r="P16" s="2"/>
      <c r="Q16" s="2"/>
      <c r="R16" s="2"/>
      <c r="S16" s="2"/>
      <c r="T16" s="2"/>
      <c r="U16" s="2"/>
      <c r="V16" s="2"/>
      <c r="W16" s="2"/>
      <c r="X16" s="2"/>
      <c r="Y16" s="2"/>
      <c r="Z16" s="2"/>
    </row>
    <row r="17" spans="1:26" ht="15" customHeight="1">
      <c r="A17" s="190"/>
      <c r="B17" s="188"/>
      <c r="C17" s="188"/>
      <c r="D17" s="188"/>
      <c r="E17" s="188"/>
      <c r="F17" s="188"/>
      <c r="G17" s="188"/>
      <c r="H17" s="188"/>
      <c r="I17" s="188"/>
      <c r="J17" s="188"/>
      <c r="K17" s="188"/>
      <c r="L17" s="189"/>
      <c r="M17" s="1"/>
      <c r="N17" s="2"/>
      <c r="O17" s="2"/>
      <c r="P17" s="2"/>
      <c r="Q17" s="2"/>
      <c r="R17" s="2"/>
      <c r="S17" s="2"/>
      <c r="T17" s="2"/>
      <c r="U17" s="2"/>
      <c r="V17" s="2"/>
      <c r="W17" s="2"/>
      <c r="X17" s="2"/>
      <c r="Y17" s="2"/>
      <c r="Z17" s="2"/>
    </row>
    <row r="18" spans="1:26" ht="15" customHeight="1">
      <c r="A18" s="190"/>
      <c r="B18" s="188"/>
      <c r="C18" s="188"/>
      <c r="D18" s="188"/>
      <c r="E18" s="188"/>
      <c r="F18" s="188"/>
      <c r="G18" s="188"/>
      <c r="H18" s="188"/>
      <c r="I18" s="188"/>
      <c r="J18" s="188"/>
      <c r="K18" s="188"/>
      <c r="L18" s="189"/>
      <c r="M18" s="1"/>
      <c r="N18" s="2"/>
      <c r="O18" s="2"/>
      <c r="P18" s="2"/>
      <c r="Q18" s="2"/>
      <c r="R18" s="2"/>
      <c r="S18" s="2"/>
      <c r="T18" s="2"/>
      <c r="U18" s="2"/>
      <c r="V18" s="2"/>
      <c r="W18" s="2"/>
      <c r="X18" s="2"/>
      <c r="Y18" s="2"/>
      <c r="Z18" s="2"/>
    </row>
    <row r="19" spans="1:26" ht="15" customHeight="1">
      <c r="A19" s="190"/>
      <c r="B19" s="188"/>
      <c r="C19" s="188"/>
      <c r="D19" s="188"/>
      <c r="E19" s="188"/>
      <c r="F19" s="188"/>
      <c r="G19" s="188"/>
      <c r="H19" s="188"/>
      <c r="I19" s="188"/>
      <c r="J19" s="188"/>
      <c r="K19" s="188"/>
      <c r="L19" s="189"/>
      <c r="M19" s="1"/>
      <c r="N19" s="2"/>
      <c r="O19" s="2"/>
      <c r="P19" s="2"/>
      <c r="Q19" s="2"/>
      <c r="R19" s="2"/>
      <c r="S19" s="2"/>
      <c r="T19" s="2"/>
      <c r="U19" s="2"/>
      <c r="V19" s="2"/>
      <c r="W19" s="2"/>
      <c r="X19" s="2"/>
      <c r="Y19" s="2"/>
      <c r="Z19" s="2"/>
    </row>
    <row r="20" spans="1:26" ht="15" customHeight="1">
      <c r="A20" s="190"/>
      <c r="B20" s="188"/>
      <c r="C20" s="188"/>
      <c r="D20" s="188"/>
      <c r="E20" s="188"/>
      <c r="F20" s="188"/>
      <c r="G20" s="188"/>
      <c r="H20" s="188"/>
      <c r="I20" s="188"/>
      <c r="J20" s="188"/>
      <c r="K20" s="188"/>
      <c r="L20" s="189"/>
      <c r="M20" s="1"/>
      <c r="N20" s="2"/>
      <c r="O20" s="2"/>
      <c r="P20" s="2"/>
      <c r="Q20" s="2"/>
      <c r="R20" s="2"/>
      <c r="S20" s="2"/>
      <c r="T20" s="2"/>
      <c r="U20" s="2"/>
      <c r="V20" s="2"/>
      <c r="W20" s="2"/>
      <c r="X20" s="2"/>
      <c r="Y20" s="2"/>
      <c r="Z20" s="2"/>
    </row>
    <row r="21" spans="1:26" ht="15" customHeight="1">
      <c r="A21" s="190"/>
      <c r="B21" s="188"/>
      <c r="C21" s="188"/>
      <c r="D21" s="188"/>
      <c r="E21" s="188"/>
      <c r="F21" s="188"/>
      <c r="G21" s="188"/>
      <c r="H21" s="188"/>
      <c r="I21" s="188"/>
      <c r="J21" s="188"/>
      <c r="K21" s="188"/>
      <c r="L21" s="189"/>
      <c r="M21" s="1"/>
      <c r="N21" s="2"/>
      <c r="O21" s="2"/>
      <c r="P21" s="2"/>
      <c r="Q21" s="2"/>
      <c r="R21" s="2"/>
      <c r="S21" s="2"/>
      <c r="T21" s="2"/>
      <c r="U21" s="2"/>
      <c r="V21" s="2"/>
      <c r="W21" s="2"/>
      <c r="X21" s="2"/>
      <c r="Y21" s="2"/>
      <c r="Z21" s="2"/>
    </row>
    <row r="22" spans="1:26" ht="15" customHeight="1">
      <c r="A22" s="3"/>
      <c r="B22" s="4"/>
      <c r="C22" s="4"/>
      <c r="D22" s="4"/>
      <c r="E22" s="4"/>
      <c r="F22" s="4"/>
      <c r="G22" s="4"/>
      <c r="H22" s="4"/>
      <c r="I22" s="4"/>
      <c r="J22" s="4"/>
      <c r="K22" s="4"/>
      <c r="L22" s="5"/>
      <c r="M22" s="1"/>
      <c r="N22" s="2"/>
      <c r="O22" s="2"/>
      <c r="P22" s="2"/>
      <c r="Q22" s="2"/>
      <c r="R22" s="2"/>
      <c r="S22" s="2"/>
      <c r="T22" s="2"/>
      <c r="U22" s="2"/>
      <c r="V22" s="2"/>
      <c r="W22" s="2"/>
      <c r="X22" s="2"/>
      <c r="Y22" s="2"/>
      <c r="Z22" s="2"/>
    </row>
    <row r="23" spans="1:26" ht="15" customHeight="1">
      <c r="A23" s="3"/>
      <c r="B23" s="4"/>
      <c r="C23" s="4"/>
      <c r="D23" s="4"/>
      <c r="E23" s="4"/>
      <c r="F23" s="4"/>
      <c r="G23" s="4"/>
      <c r="H23" s="4"/>
      <c r="I23" s="4"/>
      <c r="J23" s="4"/>
      <c r="K23" s="4"/>
      <c r="L23" s="5"/>
      <c r="M23" s="1"/>
      <c r="N23" s="2"/>
      <c r="O23" s="2"/>
      <c r="P23" s="2"/>
      <c r="Q23" s="2"/>
      <c r="R23" s="2"/>
      <c r="S23" s="2"/>
      <c r="T23" s="2"/>
      <c r="U23" s="2"/>
      <c r="V23" s="2"/>
      <c r="W23" s="2"/>
      <c r="X23" s="2"/>
      <c r="Y23" s="2"/>
      <c r="Z23" s="2"/>
    </row>
    <row r="24" spans="1:26" ht="15" customHeight="1">
      <c r="A24" s="3"/>
      <c r="B24" s="4"/>
      <c r="C24" s="4"/>
      <c r="D24" s="4"/>
      <c r="E24" s="4"/>
      <c r="F24" s="4"/>
      <c r="G24" s="4"/>
      <c r="H24" s="4"/>
      <c r="I24" s="4"/>
      <c r="J24" s="4"/>
      <c r="K24" s="4"/>
      <c r="L24" s="5"/>
      <c r="M24" s="1"/>
      <c r="N24" s="2"/>
      <c r="O24" s="2"/>
      <c r="P24" s="2"/>
      <c r="Q24" s="2"/>
      <c r="R24" s="2"/>
      <c r="S24" s="2"/>
      <c r="T24" s="2"/>
      <c r="U24" s="2"/>
      <c r="V24" s="2"/>
      <c r="W24" s="2"/>
      <c r="X24" s="2"/>
      <c r="Y24" s="2"/>
      <c r="Z24" s="2"/>
    </row>
    <row r="25" spans="1:26" ht="15" customHeight="1">
      <c r="A25" s="3"/>
      <c r="B25" s="4"/>
      <c r="C25" s="4"/>
      <c r="D25" s="4"/>
      <c r="E25" s="4"/>
      <c r="F25" s="4"/>
      <c r="G25" s="4"/>
      <c r="H25" s="4"/>
      <c r="I25" s="4"/>
      <c r="J25" s="4"/>
      <c r="K25" s="4"/>
      <c r="L25" s="5"/>
      <c r="M25" s="1"/>
      <c r="N25" s="2"/>
      <c r="O25" s="2"/>
      <c r="P25" s="2"/>
      <c r="Q25" s="2"/>
      <c r="R25" s="2"/>
      <c r="S25" s="2"/>
      <c r="T25" s="2"/>
      <c r="U25" s="2"/>
      <c r="V25" s="2"/>
      <c r="W25" s="2"/>
      <c r="X25" s="2"/>
      <c r="Y25" s="2"/>
      <c r="Z25" s="2"/>
    </row>
    <row r="26" spans="1:26" ht="15" customHeight="1">
      <c r="A26" s="3"/>
      <c r="B26" s="4"/>
      <c r="C26" s="4"/>
      <c r="D26" s="4"/>
      <c r="E26" s="4"/>
      <c r="F26" s="4"/>
      <c r="G26" s="4"/>
      <c r="H26" s="4"/>
      <c r="I26" s="4"/>
      <c r="J26" s="4"/>
      <c r="K26" s="4"/>
      <c r="L26" s="5"/>
      <c r="M26" s="1"/>
      <c r="N26" s="2"/>
      <c r="O26" s="2"/>
      <c r="P26" s="2"/>
      <c r="Q26" s="2"/>
      <c r="R26" s="2"/>
      <c r="S26" s="2"/>
      <c r="T26" s="2"/>
      <c r="U26" s="2"/>
      <c r="V26" s="2"/>
      <c r="W26" s="2"/>
      <c r="X26" s="2"/>
      <c r="Y26" s="2"/>
      <c r="Z26" s="2"/>
    </row>
    <row r="27" spans="1:26" ht="15" customHeight="1">
      <c r="A27" s="3"/>
      <c r="B27" s="4"/>
      <c r="C27" s="4"/>
      <c r="D27" s="4"/>
      <c r="E27" s="4"/>
      <c r="F27" s="4"/>
      <c r="G27" s="4"/>
      <c r="H27" s="4"/>
      <c r="I27" s="4"/>
      <c r="J27" s="4"/>
      <c r="K27" s="4"/>
      <c r="L27" s="5"/>
      <c r="M27" s="1"/>
      <c r="N27" s="2"/>
      <c r="O27" s="2"/>
      <c r="P27" s="2"/>
      <c r="Q27" s="2"/>
      <c r="R27" s="2"/>
      <c r="S27" s="2"/>
      <c r="T27" s="2"/>
      <c r="U27" s="2"/>
      <c r="V27" s="2"/>
      <c r="W27" s="2"/>
      <c r="X27" s="2"/>
      <c r="Y27" s="2"/>
      <c r="Z27" s="2"/>
    </row>
    <row r="28" spans="1:26" ht="15" customHeight="1">
      <c r="A28" s="3"/>
      <c r="B28" s="4"/>
      <c r="C28" s="4"/>
      <c r="D28" s="4"/>
      <c r="E28" s="4"/>
      <c r="F28" s="4"/>
      <c r="G28" s="4"/>
      <c r="H28" s="4"/>
      <c r="I28" s="4"/>
      <c r="J28" s="4"/>
      <c r="K28" s="4"/>
      <c r="L28" s="5"/>
      <c r="M28" s="1"/>
      <c r="N28" s="2"/>
      <c r="O28" s="2"/>
      <c r="P28" s="2"/>
      <c r="Q28" s="2"/>
      <c r="R28" s="2"/>
      <c r="S28" s="2"/>
      <c r="T28" s="2"/>
      <c r="U28" s="2"/>
      <c r="V28" s="2"/>
      <c r="W28" s="2"/>
      <c r="X28" s="2"/>
      <c r="Y28" s="2"/>
      <c r="Z28" s="2"/>
    </row>
    <row r="29" spans="1:26" ht="15" customHeight="1">
      <c r="A29" s="3"/>
      <c r="B29" s="4"/>
      <c r="C29" s="4"/>
      <c r="D29" s="4"/>
      <c r="E29" s="4"/>
      <c r="F29" s="4"/>
      <c r="G29" s="4"/>
      <c r="H29" s="4"/>
      <c r="I29" s="4"/>
      <c r="J29" s="4"/>
      <c r="K29" s="4"/>
      <c r="L29" s="5"/>
      <c r="M29" s="1"/>
      <c r="N29" s="2"/>
      <c r="O29" s="2"/>
      <c r="P29" s="2"/>
      <c r="Q29" s="2"/>
      <c r="R29" s="2"/>
      <c r="S29" s="2"/>
      <c r="T29" s="2"/>
      <c r="U29" s="2"/>
      <c r="V29" s="2"/>
      <c r="W29" s="2"/>
      <c r="X29" s="2"/>
      <c r="Y29" s="2"/>
      <c r="Z29" s="2"/>
    </row>
    <row r="30" spans="1:26" ht="15" customHeight="1">
      <c r="A30" s="3"/>
      <c r="B30" s="4"/>
      <c r="C30" s="4"/>
      <c r="D30" s="4"/>
      <c r="E30" s="4"/>
      <c r="F30" s="4"/>
      <c r="G30" s="4"/>
      <c r="H30" s="4"/>
      <c r="I30" s="4"/>
      <c r="J30" s="4"/>
      <c r="K30" s="4"/>
      <c r="L30" s="5"/>
      <c r="M30" s="1"/>
      <c r="N30" s="2"/>
      <c r="O30" s="2"/>
      <c r="P30" s="2"/>
      <c r="Q30" s="2"/>
      <c r="R30" s="2"/>
      <c r="S30" s="2"/>
      <c r="T30" s="2"/>
      <c r="U30" s="2"/>
      <c r="V30" s="2"/>
      <c r="W30" s="2"/>
      <c r="X30" s="2"/>
      <c r="Y30" s="2"/>
      <c r="Z30" s="2"/>
    </row>
    <row r="31" spans="1:26" ht="15" customHeight="1">
      <c r="A31" s="3"/>
      <c r="B31" s="4"/>
      <c r="C31" s="4"/>
      <c r="D31" s="4"/>
      <c r="E31" s="4"/>
      <c r="F31" s="4"/>
      <c r="G31" s="4"/>
      <c r="H31" s="4"/>
      <c r="I31" s="4"/>
      <c r="J31" s="4"/>
      <c r="K31" s="4"/>
      <c r="L31" s="5"/>
      <c r="M31" s="1"/>
      <c r="N31" s="2"/>
      <c r="O31" s="2"/>
      <c r="P31" s="2"/>
      <c r="Q31" s="2"/>
      <c r="R31" s="2"/>
      <c r="S31" s="2"/>
      <c r="T31" s="2"/>
      <c r="U31" s="2"/>
      <c r="V31" s="2"/>
      <c r="W31" s="2"/>
      <c r="X31" s="2"/>
      <c r="Y31" s="2"/>
      <c r="Z31" s="2"/>
    </row>
    <row r="32" spans="1:26" ht="15" customHeight="1">
      <c r="A32" s="3"/>
      <c r="B32" s="4"/>
      <c r="C32" s="4"/>
      <c r="D32" s="4"/>
      <c r="E32" s="4"/>
      <c r="F32" s="4"/>
      <c r="G32" s="4"/>
      <c r="H32" s="4"/>
      <c r="I32" s="4"/>
      <c r="J32" s="4"/>
      <c r="K32" s="4"/>
      <c r="L32" s="5"/>
      <c r="M32" s="1"/>
      <c r="N32" s="2"/>
      <c r="O32" s="2"/>
      <c r="P32" s="2"/>
      <c r="Q32" s="2"/>
      <c r="R32" s="2"/>
      <c r="S32" s="2"/>
      <c r="T32" s="2"/>
      <c r="U32" s="2"/>
      <c r="V32" s="2"/>
      <c r="W32" s="2"/>
      <c r="X32" s="2"/>
      <c r="Y32" s="2"/>
      <c r="Z32" s="2"/>
    </row>
    <row r="33" spans="1:26" ht="15" customHeight="1">
      <c r="A33" s="3"/>
      <c r="B33" s="4"/>
      <c r="C33" s="4"/>
      <c r="D33" s="4"/>
      <c r="E33" s="4"/>
      <c r="F33" s="4"/>
      <c r="G33" s="4"/>
      <c r="H33" s="4"/>
      <c r="I33" s="4"/>
      <c r="J33" s="4"/>
      <c r="K33" s="4"/>
      <c r="L33" s="5"/>
      <c r="M33" s="1"/>
      <c r="N33" s="2"/>
      <c r="O33" s="2"/>
      <c r="P33" s="2"/>
      <c r="Q33" s="2"/>
      <c r="R33" s="2"/>
      <c r="S33" s="2"/>
      <c r="T33" s="2"/>
      <c r="U33" s="2"/>
      <c r="V33" s="2"/>
      <c r="W33" s="2"/>
      <c r="X33" s="2"/>
      <c r="Y33" s="2"/>
      <c r="Z33" s="2"/>
    </row>
    <row r="34" spans="1:26" ht="15" customHeight="1">
      <c r="A34" s="3"/>
      <c r="B34" s="4"/>
      <c r="C34" s="4"/>
      <c r="D34" s="4"/>
      <c r="E34" s="4"/>
      <c r="F34" s="4"/>
      <c r="G34" s="4"/>
      <c r="H34" s="4"/>
      <c r="I34" s="4"/>
      <c r="J34" s="4"/>
      <c r="K34" s="4"/>
      <c r="L34" s="5"/>
      <c r="M34" s="1"/>
      <c r="N34" s="2"/>
      <c r="O34" s="2"/>
      <c r="P34" s="2"/>
      <c r="Q34" s="2"/>
      <c r="R34" s="2"/>
      <c r="S34" s="2"/>
      <c r="T34" s="2"/>
      <c r="U34" s="2"/>
      <c r="V34" s="2"/>
      <c r="W34" s="2"/>
      <c r="X34" s="2"/>
      <c r="Y34" s="2"/>
      <c r="Z34" s="2"/>
    </row>
    <row r="35" spans="1:26" ht="15" customHeight="1">
      <c r="A35" s="3"/>
      <c r="B35" s="4"/>
      <c r="C35" s="4"/>
      <c r="D35" s="4"/>
      <c r="E35" s="4"/>
      <c r="F35" s="4"/>
      <c r="G35" s="4"/>
      <c r="H35" s="4"/>
      <c r="I35" s="4"/>
      <c r="J35" s="4"/>
      <c r="K35" s="4"/>
      <c r="L35" s="5"/>
      <c r="M35" s="1"/>
      <c r="N35" s="2"/>
      <c r="O35" s="2"/>
      <c r="P35" s="2"/>
      <c r="Q35" s="2"/>
      <c r="R35" s="2"/>
      <c r="S35" s="2"/>
      <c r="T35" s="2"/>
      <c r="U35" s="2"/>
      <c r="V35" s="2"/>
      <c r="W35" s="2"/>
      <c r="X35" s="2"/>
      <c r="Y35" s="2"/>
      <c r="Z35" s="2"/>
    </row>
    <row r="36" spans="1:26" ht="15" customHeight="1">
      <c r="A36" s="3"/>
      <c r="B36" s="4"/>
      <c r="C36" s="4"/>
      <c r="D36" s="4"/>
      <c r="E36" s="4"/>
      <c r="F36" s="4"/>
      <c r="G36" s="4"/>
      <c r="H36" s="4"/>
      <c r="I36" s="4"/>
      <c r="J36" s="4"/>
      <c r="K36" s="4"/>
      <c r="L36" s="5"/>
      <c r="M36" s="1"/>
      <c r="N36" s="2"/>
      <c r="O36" s="2"/>
      <c r="P36" s="2"/>
      <c r="Q36" s="2"/>
      <c r="R36" s="2"/>
      <c r="S36" s="2"/>
      <c r="T36" s="2"/>
      <c r="U36" s="2"/>
      <c r="V36" s="2"/>
      <c r="W36" s="2"/>
      <c r="X36" s="2"/>
      <c r="Y36" s="2"/>
      <c r="Z36" s="2"/>
    </row>
    <row r="37" spans="1:26" ht="15" customHeight="1">
      <c r="A37" s="3"/>
      <c r="B37" s="4"/>
      <c r="C37" s="4"/>
      <c r="D37" s="4"/>
      <c r="E37" s="4"/>
      <c r="F37" s="4"/>
      <c r="G37" s="4"/>
      <c r="H37" s="4"/>
      <c r="I37" s="4"/>
      <c r="J37" s="4"/>
      <c r="K37" s="4"/>
      <c r="L37" s="5"/>
      <c r="M37" s="1"/>
      <c r="N37" s="2"/>
      <c r="O37" s="2"/>
      <c r="P37" s="2"/>
      <c r="Q37" s="2"/>
      <c r="R37" s="2"/>
      <c r="S37" s="2"/>
      <c r="T37" s="2"/>
      <c r="U37" s="2"/>
      <c r="V37" s="2"/>
      <c r="W37" s="2"/>
      <c r="X37" s="2"/>
      <c r="Y37" s="2"/>
      <c r="Z37" s="2"/>
    </row>
    <row r="38" spans="1:26" ht="15" customHeight="1">
      <c r="A38" s="3"/>
      <c r="B38" s="4"/>
      <c r="C38" s="4"/>
      <c r="D38" s="4"/>
      <c r="E38" s="4"/>
      <c r="F38" s="4"/>
      <c r="G38" s="4"/>
      <c r="H38" s="4"/>
      <c r="I38" s="4"/>
      <c r="J38" s="4"/>
      <c r="K38" s="4"/>
      <c r="L38" s="5"/>
      <c r="M38" s="1"/>
      <c r="N38" s="2"/>
      <c r="O38" s="2"/>
      <c r="P38" s="2"/>
      <c r="Q38" s="2"/>
      <c r="R38" s="2"/>
      <c r="S38" s="2"/>
      <c r="T38" s="2"/>
      <c r="U38" s="2"/>
      <c r="V38" s="2"/>
      <c r="W38" s="2"/>
      <c r="X38" s="2"/>
      <c r="Y38" s="2"/>
      <c r="Z38" s="2"/>
    </row>
    <row r="39" spans="1:26" ht="15" customHeight="1">
      <c r="A39" s="3"/>
      <c r="B39" s="4"/>
      <c r="C39" s="4"/>
      <c r="D39" s="4"/>
      <c r="E39" s="4"/>
      <c r="F39" s="4"/>
      <c r="G39" s="4"/>
      <c r="H39" s="4"/>
      <c r="I39" s="4"/>
      <c r="J39" s="4"/>
      <c r="K39" s="4"/>
      <c r="L39" s="5"/>
      <c r="M39" s="1"/>
      <c r="N39" s="2"/>
      <c r="O39" s="2"/>
      <c r="P39" s="2"/>
      <c r="Q39" s="2"/>
      <c r="R39" s="2"/>
      <c r="S39" s="2"/>
      <c r="T39" s="2"/>
      <c r="U39" s="2"/>
      <c r="V39" s="2"/>
      <c r="W39" s="2"/>
      <c r="X39" s="2"/>
      <c r="Y39" s="2"/>
      <c r="Z39" s="2"/>
    </row>
    <row r="40" spans="1:26" ht="15" customHeight="1">
      <c r="A40" s="3"/>
      <c r="B40" s="4"/>
      <c r="C40" s="4"/>
      <c r="D40" s="4"/>
      <c r="E40" s="4"/>
      <c r="F40" s="4"/>
      <c r="G40" s="4"/>
      <c r="H40" s="4"/>
      <c r="I40" s="4"/>
      <c r="J40" s="4"/>
      <c r="K40" s="4"/>
      <c r="L40" s="5"/>
      <c r="M40" s="1"/>
      <c r="N40" s="2"/>
      <c r="O40" s="2"/>
      <c r="P40" s="2"/>
      <c r="Q40" s="2"/>
      <c r="R40" s="2"/>
      <c r="S40" s="2"/>
      <c r="T40" s="2"/>
      <c r="U40" s="2"/>
      <c r="V40" s="2"/>
      <c r="W40" s="2"/>
      <c r="X40" s="2"/>
      <c r="Y40" s="2"/>
      <c r="Z40" s="2"/>
    </row>
    <row r="41" spans="1:26" ht="15" customHeight="1">
      <c r="A41" s="3"/>
      <c r="B41" s="4"/>
      <c r="C41" s="4"/>
      <c r="D41" s="4"/>
      <c r="E41" s="4"/>
      <c r="F41" s="4"/>
      <c r="G41" s="4"/>
      <c r="H41" s="4"/>
      <c r="I41" s="4"/>
      <c r="J41" s="4"/>
      <c r="K41" s="4"/>
      <c r="L41" s="5"/>
      <c r="M41" s="1"/>
      <c r="N41" s="2"/>
      <c r="O41" s="2"/>
      <c r="P41" s="2"/>
      <c r="Q41" s="2"/>
      <c r="R41" s="2"/>
      <c r="S41" s="2"/>
      <c r="T41" s="2"/>
      <c r="U41" s="2"/>
      <c r="V41" s="2"/>
      <c r="W41" s="2"/>
      <c r="X41" s="2"/>
      <c r="Y41" s="2"/>
      <c r="Z41" s="2"/>
    </row>
    <row r="42" spans="1:26" ht="15" customHeight="1">
      <c r="A42" s="3"/>
      <c r="B42" s="4"/>
      <c r="C42" s="4"/>
      <c r="D42" s="4"/>
      <c r="E42" s="4"/>
      <c r="F42" s="4"/>
      <c r="G42" s="4"/>
      <c r="H42" s="4"/>
      <c r="I42" s="4"/>
      <c r="J42" s="4"/>
      <c r="K42" s="4"/>
      <c r="L42" s="5"/>
      <c r="M42" s="1"/>
      <c r="N42" s="2"/>
      <c r="O42" s="2"/>
      <c r="P42" s="2"/>
      <c r="Q42" s="2"/>
      <c r="R42" s="2"/>
      <c r="S42" s="2"/>
      <c r="T42" s="2"/>
      <c r="U42" s="2"/>
      <c r="V42" s="2"/>
      <c r="W42" s="2"/>
      <c r="X42" s="2"/>
      <c r="Y42" s="2"/>
      <c r="Z42" s="2"/>
    </row>
    <row r="43" spans="1:26" ht="15" customHeight="1">
      <c r="A43" s="3"/>
      <c r="B43" s="4"/>
      <c r="C43" s="4"/>
      <c r="D43" s="4"/>
      <c r="E43" s="4"/>
      <c r="F43" s="4"/>
      <c r="G43" s="4"/>
      <c r="H43" s="4"/>
      <c r="I43" s="4"/>
      <c r="J43" s="4"/>
      <c r="K43" s="4"/>
      <c r="L43" s="5"/>
      <c r="M43" s="1"/>
      <c r="N43" s="2"/>
      <c r="O43" s="2"/>
      <c r="P43" s="2"/>
      <c r="Q43" s="2"/>
      <c r="R43" s="2"/>
      <c r="S43" s="2"/>
      <c r="T43" s="2"/>
      <c r="U43" s="2"/>
      <c r="V43" s="2"/>
      <c r="W43" s="2"/>
      <c r="X43" s="2"/>
      <c r="Y43" s="2"/>
      <c r="Z43" s="2"/>
    </row>
    <row r="44" spans="1:26" ht="15" customHeight="1">
      <c r="A44" s="3"/>
      <c r="B44" s="4"/>
      <c r="C44" s="4"/>
      <c r="D44" s="4"/>
      <c r="E44" s="4"/>
      <c r="F44" s="4"/>
      <c r="G44" s="4"/>
      <c r="H44" s="4"/>
      <c r="I44" s="4"/>
      <c r="J44" s="4"/>
      <c r="K44" s="4"/>
      <c r="L44" s="5"/>
      <c r="M44" s="1"/>
      <c r="N44" s="2"/>
      <c r="O44" s="2"/>
      <c r="P44" s="2"/>
      <c r="Q44" s="2"/>
      <c r="R44" s="2"/>
      <c r="S44" s="2"/>
      <c r="T44" s="2"/>
      <c r="U44" s="2"/>
      <c r="V44" s="2"/>
      <c r="W44" s="2"/>
      <c r="X44" s="2"/>
      <c r="Y44" s="2"/>
      <c r="Z44" s="2"/>
    </row>
    <row r="45" spans="1:26" ht="15" customHeight="1">
      <c r="A45" s="3"/>
      <c r="B45" s="4"/>
      <c r="C45" s="4"/>
      <c r="D45" s="4"/>
      <c r="E45" s="4"/>
      <c r="F45" s="4"/>
      <c r="G45" s="4"/>
      <c r="H45" s="4"/>
      <c r="I45" s="4"/>
      <c r="J45" s="4"/>
      <c r="K45" s="4"/>
      <c r="L45" s="5"/>
      <c r="M45" s="1"/>
      <c r="N45" s="2"/>
      <c r="O45" s="2"/>
      <c r="P45" s="2"/>
      <c r="Q45" s="2"/>
      <c r="R45" s="2"/>
      <c r="S45" s="2"/>
      <c r="T45" s="2"/>
      <c r="U45" s="2"/>
      <c r="V45" s="2"/>
      <c r="W45" s="2"/>
      <c r="X45" s="2"/>
      <c r="Y45" s="2"/>
      <c r="Z45" s="2"/>
    </row>
    <row r="46" spans="1:26" ht="15" customHeight="1">
      <c r="A46" s="3"/>
      <c r="B46" s="4"/>
      <c r="C46" s="4"/>
      <c r="D46" s="4"/>
      <c r="E46" s="4"/>
      <c r="F46" s="4"/>
      <c r="G46" s="4"/>
      <c r="H46" s="4"/>
      <c r="I46" s="4"/>
      <c r="J46" s="4"/>
      <c r="K46" s="4"/>
      <c r="L46" s="5"/>
      <c r="M46" s="1"/>
      <c r="N46" s="2"/>
      <c r="O46" s="2"/>
      <c r="P46" s="2"/>
      <c r="Q46" s="2"/>
      <c r="R46" s="2"/>
      <c r="S46" s="2"/>
      <c r="T46" s="2"/>
      <c r="U46" s="2"/>
      <c r="V46" s="2"/>
      <c r="W46" s="2"/>
      <c r="X46" s="2"/>
      <c r="Y46" s="2"/>
      <c r="Z46" s="2"/>
    </row>
    <row r="47" spans="1:26" ht="15" customHeight="1">
      <c r="A47" s="3"/>
      <c r="B47" s="4"/>
      <c r="C47" s="4"/>
      <c r="D47" s="4"/>
      <c r="E47" s="4"/>
      <c r="F47" s="4"/>
      <c r="G47" s="4"/>
      <c r="H47" s="4"/>
      <c r="I47" s="4"/>
      <c r="J47" s="4"/>
      <c r="K47" s="4"/>
      <c r="L47" s="5"/>
      <c r="M47" s="1"/>
      <c r="N47" s="2"/>
      <c r="O47" s="2"/>
      <c r="P47" s="2"/>
      <c r="Q47" s="2"/>
      <c r="R47" s="2"/>
      <c r="S47" s="2"/>
      <c r="T47" s="2"/>
      <c r="U47" s="2"/>
      <c r="V47" s="2"/>
      <c r="W47" s="2"/>
      <c r="X47" s="2"/>
      <c r="Y47" s="2"/>
      <c r="Z47" s="2"/>
    </row>
    <row r="48" spans="1:26" ht="15" customHeight="1">
      <c r="A48" s="3"/>
      <c r="B48" s="4"/>
      <c r="C48" s="4"/>
      <c r="D48" s="4"/>
      <c r="E48" s="4"/>
      <c r="F48" s="4"/>
      <c r="G48" s="4"/>
      <c r="H48" s="4"/>
      <c r="I48" s="4"/>
      <c r="J48" s="4"/>
      <c r="K48" s="4"/>
      <c r="L48" s="5"/>
      <c r="M48" s="1"/>
      <c r="N48" s="2"/>
      <c r="O48" s="2"/>
      <c r="P48" s="2"/>
      <c r="Q48" s="2"/>
      <c r="R48" s="2"/>
      <c r="S48" s="2"/>
      <c r="T48" s="2"/>
      <c r="U48" s="2"/>
      <c r="V48" s="2"/>
      <c r="W48" s="2"/>
      <c r="X48" s="2"/>
      <c r="Y48" s="2"/>
      <c r="Z48" s="2"/>
    </row>
    <row r="49" spans="1:26" ht="15" customHeight="1">
      <c r="A49" s="3"/>
      <c r="B49" s="4"/>
      <c r="C49" s="4"/>
      <c r="D49" s="4"/>
      <c r="E49" s="4"/>
      <c r="F49" s="4"/>
      <c r="G49" s="4"/>
      <c r="H49" s="4"/>
      <c r="I49" s="4"/>
      <c r="J49" s="4"/>
      <c r="K49" s="4"/>
      <c r="L49" s="5"/>
      <c r="M49" s="1"/>
      <c r="N49" s="2"/>
      <c r="O49" s="2"/>
      <c r="P49" s="2"/>
      <c r="Q49" s="2"/>
      <c r="R49" s="2"/>
      <c r="S49" s="2"/>
      <c r="T49" s="2"/>
      <c r="U49" s="2"/>
      <c r="V49" s="2"/>
      <c r="W49" s="2"/>
      <c r="X49" s="2"/>
      <c r="Y49" s="2"/>
      <c r="Z49" s="2"/>
    </row>
    <row r="50" spans="1:26" ht="15" customHeight="1">
      <c r="A50" s="3"/>
      <c r="B50" s="4"/>
      <c r="C50" s="4"/>
      <c r="D50" s="4"/>
      <c r="E50" s="4"/>
      <c r="F50" s="4"/>
      <c r="G50" s="4"/>
      <c r="H50" s="4"/>
      <c r="I50" s="4"/>
      <c r="J50" s="4"/>
      <c r="K50" s="4"/>
      <c r="L50" s="5"/>
      <c r="M50" s="1"/>
      <c r="N50" s="2"/>
      <c r="O50" s="2"/>
      <c r="P50" s="2"/>
      <c r="Q50" s="2"/>
      <c r="R50" s="2"/>
      <c r="S50" s="2"/>
      <c r="T50" s="2"/>
      <c r="U50" s="2"/>
      <c r="V50" s="2"/>
      <c r="W50" s="2"/>
      <c r="X50" s="2"/>
      <c r="Y50" s="2"/>
      <c r="Z50" s="2"/>
    </row>
    <row r="51" spans="1:26" ht="15" customHeight="1">
      <c r="A51" s="3"/>
      <c r="B51" s="4"/>
      <c r="C51" s="4"/>
      <c r="D51" s="4"/>
      <c r="E51" s="4"/>
      <c r="F51" s="4"/>
      <c r="G51" s="4"/>
      <c r="H51" s="4"/>
      <c r="I51" s="4"/>
      <c r="J51" s="4"/>
      <c r="K51" s="4"/>
      <c r="L51" s="5"/>
      <c r="M51" s="1"/>
      <c r="N51" s="2"/>
      <c r="O51" s="2"/>
      <c r="P51" s="2"/>
      <c r="Q51" s="2"/>
      <c r="R51" s="2"/>
      <c r="S51" s="2"/>
      <c r="T51" s="2"/>
      <c r="U51" s="2"/>
      <c r="V51" s="2"/>
      <c r="W51" s="2"/>
      <c r="X51" s="2"/>
      <c r="Y51" s="2"/>
      <c r="Z51" s="2"/>
    </row>
    <row r="52" spans="1:26" ht="15" customHeight="1">
      <c r="A52" s="3"/>
      <c r="B52" s="4"/>
      <c r="C52" s="4"/>
      <c r="D52" s="4"/>
      <c r="E52" s="4"/>
      <c r="F52" s="4"/>
      <c r="G52" s="4"/>
      <c r="H52" s="4"/>
      <c r="I52" s="4"/>
      <c r="J52" s="4"/>
      <c r="K52" s="4"/>
      <c r="L52" s="5"/>
      <c r="M52" s="1"/>
      <c r="N52" s="2"/>
      <c r="O52" s="2"/>
      <c r="P52" s="2"/>
      <c r="Q52" s="2"/>
      <c r="R52" s="2"/>
      <c r="S52" s="2"/>
      <c r="T52" s="2"/>
      <c r="U52" s="2"/>
      <c r="V52" s="2"/>
      <c r="W52" s="2"/>
      <c r="X52" s="2"/>
      <c r="Y52" s="2"/>
      <c r="Z52" s="2"/>
    </row>
    <row r="53" spans="1:26" ht="15" customHeight="1">
      <c r="A53" s="3"/>
      <c r="B53" s="4"/>
      <c r="C53" s="4"/>
      <c r="D53" s="4"/>
      <c r="E53" s="4"/>
      <c r="F53" s="4"/>
      <c r="G53" s="4"/>
      <c r="H53" s="4"/>
      <c r="I53" s="4"/>
      <c r="J53" s="4"/>
      <c r="K53" s="4"/>
      <c r="L53" s="5"/>
      <c r="M53" s="1"/>
      <c r="N53" s="2"/>
      <c r="O53" s="2"/>
      <c r="P53" s="2"/>
      <c r="Q53" s="2"/>
      <c r="R53" s="2"/>
      <c r="S53" s="2"/>
      <c r="T53" s="2"/>
      <c r="U53" s="2"/>
      <c r="V53" s="2"/>
      <c r="W53" s="2"/>
      <c r="X53" s="2"/>
      <c r="Y53" s="2"/>
      <c r="Z53" s="2"/>
    </row>
    <row r="54" spans="1:26" ht="15" customHeight="1">
      <c r="A54" s="3"/>
      <c r="B54" s="4"/>
      <c r="C54" s="4"/>
      <c r="D54" s="4"/>
      <c r="E54" s="4"/>
      <c r="F54" s="4"/>
      <c r="G54" s="4"/>
      <c r="H54" s="4"/>
      <c r="I54" s="4"/>
      <c r="J54" s="4"/>
      <c r="K54" s="4"/>
      <c r="L54" s="5"/>
      <c r="M54" s="1"/>
      <c r="N54" s="2"/>
      <c r="O54" s="2"/>
      <c r="P54" s="2"/>
      <c r="Q54" s="2"/>
      <c r="R54" s="2"/>
      <c r="S54" s="2"/>
      <c r="T54" s="2"/>
      <c r="U54" s="2"/>
      <c r="V54" s="2"/>
      <c r="W54" s="2"/>
      <c r="X54" s="2"/>
      <c r="Y54" s="2"/>
      <c r="Z54" s="2"/>
    </row>
    <row r="55" spans="1:26" ht="15" customHeight="1">
      <c r="A55" s="3"/>
      <c r="B55" s="4"/>
      <c r="C55" s="4"/>
      <c r="D55" s="4"/>
      <c r="E55" s="4"/>
      <c r="F55" s="4"/>
      <c r="G55" s="4"/>
      <c r="H55" s="4"/>
      <c r="I55" s="4"/>
      <c r="J55" s="4"/>
      <c r="K55" s="4"/>
      <c r="L55" s="5"/>
      <c r="M55" s="1"/>
      <c r="N55" s="2"/>
      <c r="O55" s="2"/>
      <c r="P55" s="2"/>
      <c r="Q55" s="2"/>
      <c r="R55" s="2"/>
      <c r="S55" s="2"/>
      <c r="T55" s="2"/>
      <c r="U55" s="2"/>
      <c r="V55" s="2"/>
      <c r="W55" s="2"/>
      <c r="X55" s="2"/>
      <c r="Y55" s="2"/>
      <c r="Z55" s="2"/>
    </row>
    <row r="56" spans="1:26" ht="15" customHeight="1">
      <c r="A56" s="3"/>
      <c r="B56" s="4"/>
      <c r="C56" s="4"/>
      <c r="D56" s="4"/>
      <c r="E56" s="4"/>
      <c r="F56" s="4"/>
      <c r="G56" s="4"/>
      <c r="H56" s="4"/>
      <c r="I56" s="4"/>
      <c r="J56" s="4"/>
      <c r="K56" s="4"/>
      <c r="L56" s="5"/>
      <c r="M56" s="1"/>
      <c r="N56" s="2"/>
      <c r="O56" s="2"/>
      <c r="P56" s="2"/>
      <c r="Q56" s="2"/>
      <c r="R56" s="2"/>
      <c r="S56" s="2"/>
      <c r="T56" s="2"/>
      <c r="U56" s="2"/>
      <c r="V56" s="2"/>
      <c r="W56" s="2"/>
      <c r="X56" s="2"/>
      <c r="Y56" s="2"/>
      <c r="Z56" s="2"/>
    </row>
    <row r="57" spans="1:26" ht="15" customHeight="1">
      <c r="A57" s="3"/>
      <c r="B57" s="4"/>
      <c r="C57" s="4"/>
      <c r="D57" s="4"/>
      <c r="E57" s="4"/>
      <c r="F57" s="4"/>
      <c r="G57" s="4"/>
      <c r="H57" s="4"/>
      <c r="I57" s="4"/>
      <c r="J57" s="4"/>
      <c r="K57" s="4"/>
      <c r="L57" s="5"/>
      <c r="M57" s="1"/>
      <c r="N57" s="2"/>
      <c r="O57" s="2"/>
      <c r="P57" s="2"/>
      <c r="Q57" s="2"/>
      <c r="R57" s="2"/>
      <c r="S57" s="2"/>
      <c r="T57" s="2"/>
      <c r="U57" s="2"/>
      <c r="V57" s="2"/>
      <c r="W57" s="2"/>
      <c r="X57" s="2"/>
      <c r="Y57" s="2"/>
      <c r="Z57" s="2"/>
    </row>
    <row r="58" spans="1:26" ht="15" customHeight="1">
      <c r="A58" s="3"/>
      <c r="B58" s="4"/>
      <c r="C58" s="4"/>
      <c r="D58" s="4"/>
      <c r="E58" s="4"/>
      <c r="F58" s="4"/>
      <c r="G58" s="4"/>
      <c r="H58" s="4"/>
      <c r="I58" s="4"/>
      <c r="J58" s="4"/>
      <c r="K58" s="4"/>
      <c r="L58" s="5"/>
      <c r="M58" s="1"/>
      <c r="N58" s="2"/>
      <c r="O58" s="2"/>
      <c r="P58" s="2"/>
      <c r="Q58" s="2"/>
      <c r="R58" s="2"/>
      <c r="S58" s="2"/>
      <c r="T58" s="2"/>
      <c r="U58" s="2"/>
      <c r="V58" s="2"/>
      <c r="W58" s="2"/>
      <c r="X58" s="2"/>
      <c r="Y58" s="2"/>
      <c r="Z58" s="2"/>
    </row>
    <row r="59" spans="1:26" ht="15" customHeight="1">
      <c r="A59" s="3"/>
      <c r="B59" s="4"/>
      <c r="C59" s="4"/>
      <c r="D59" s="4"/>
      <c r="E59" s="4"/>
      <c r="F59" s="4"/>
      <c r="G59" s="4"/>
      <c r="H59" s="4"/>
      <c r="I59" s="4"/>
      <c r="J59" s="4"/>
      <c r="K59" s="4"/>
      <c r="L59" s="5"/>
      <c r="M59" s="1"/>
      <c r="N59" s="2"/>
      <c r="O59" s="2"/>
      <c r="P59" s="2"/>
      <c r="Q59" s="2"/>
      <c r="R59" s="2"/>
      <c r="S59" s="2"/>
      <c r="T59" s="2"/>
      <c r="U59" s="2"/>
      <c r="V59" s="2"/>
      <c r="W59" s="2"/>
      <c r="X59" s="2"/>
      <c r="Y59" s="2"/>
      <c r="Z59" s="2"/>
    </row>
    <row r="60" spans="1:26" ht="15" customHeight="1">
      <c r="A60" s="3"/>
      <c r="B60" s="4"/>
      <c r="C60" s="4"/>
      <c r="D60" s="4"/>
      <c r="E60" s="4"/>
      <c r="F60" s="4"/>
      <c r="G60" s="4"/>
      <c r="H60" s="4"/>
      <c r="I60" s="4"/>
      <c r="J60" s="4"/>
      <c r="K60" s="4"/>
      <c r="L60" s="5"/>
      <c r="M60" s="1"/>
      <c r="N60" s="2"/>
      <c r="O60" s="2"/>
      <c r="P60" s="2"/>
      <c r="Q60" s="2"/>
      <c r="R60" s="2"/>
      <c r="S60" s="2"/>
      <c r="T60" s="2"/>
      <c r="U60" s="2"/>
      <c r="V60" s="2"/>
      <c r="W60" s="2"/>
      <c r="X60" s="2"/>
      <c r="Y60" s="2"/>
      <c r="Z60" s="2"/>
    </row>
    <row r="61" spans="1:26" ht="15" customHeight="1">
      <c r="A61" s="3"/>
      <c r="B61" s="4"/>
      <c r="C61" s="4"/>
      <c r="D61" s="4"/>
      <c r="E61" s="4"/>
      <c r="F61" s="4"/>
      <c r="G61" s="4"/>
      <c r="H61" s="4"/>
      <c r="I61" s="4"/>
      <c r="J61" s="4"/>
      <c r="K61" s="4"/>
      <c r="L61" s="5"/>
      <c r="M61" s="1"/>
      <c r="N61" s="2"/>
      <c r="O61" s="2"/>
      <c r="P61" s="2"/>
      <c r="Q61" s="2"/>
      <c r="R61" s="2"/>
      <c r="S61" s="2"/>
      <c r="T61" s="2"/>
      <c r="U61" s="2"/>
      <c r="V61" s="2"/>
      <c r="W61" s="2"/>
      <c r="X61" s="2"/>
      <c r="Y61" s="2"/>
      <c r="Z61" s="2"/>
    </row>
    <row r="62" spans="1:26" ht="15" customHeight="1">
      <c r="A62" s="3"/>
      <c r="B62" s="4"/>
      <c r="C62" s="4"/>
      <c r="D62" s="4"/>
      <c r="E62" s="4"/>
      <c r="F62" s="4"/>
      <c r="G62" s="4"/>
      <c r="H62" s="4"/>
      <c r="I62" s="4"/>
      <c r="J62" s="4"/>
      <c r="K62" s="4"/>
      <c r="L62" s="5"/>
      <c r="M62" s="1"/>
      <c r="N62" s="2"/>
      <c r="O62" s="2"/>
      <c r="P62" s="2"/>
      <c r="Q62" s="2"/>
      <c r="R62" s="2"/>
      <c r="S62" s="2"/>
      <c r="T62" s="2"/>
      <c r="U62" s="2"/>
      <c r="V62" s="2"/>
      <c r="W62" s="2"/>
      <c r="X62" s="2"/>
      <c r="Y62" s="2"/>
      <c r="Z62" s="2"/>
    </row>
    <row r="63" spans="1:26" ht="15" customHeight="1">
      <c r="A63" s="3"/>
      <c r="B63" s="4"/>
      <c r="C63" s="4"/>
      <c r="D63" s="4"/>
      <c r="E63" s="4"/>
      <c r="F63" s="4"/>
      <c r="G63" s="4"/>
      <c r="H63" s="4"/>
      <c r="I63" s="4"/>
      <c r="J63" s="4"/>
      <c r="K63" s="4"/>
      <c r="L63" s="5"/>
      <c r="M63" s="1"/>
      <c r="N63" s="2"/>
      <c r="O63" s="2"/>
      <c r="P63" s="2"/>
      <c r="Q63" s="2"/>
      <c r="R63" s="2"/>
      <c r="S63" s="2"/>
      <c r="T63" s="2"/>
      <c r="U63" s="2"/>
      <c r="V63" s="2"/>
      <c r="W63" s="2"/>
      <c r="X63" s="2"/>
      <c r="Y63" s="2"/>
      <c r="Z63" s="2"/>
    </row>
    <row r="64" spans="1:26" ht="15" customHeight="1">
      <c r="A64" s="3"/>
      <c r="B64" s="4"/>
      <c r="C64" s="4"/>
      <c r="D64" s="4"/>
      <c r="E64" s="4"/>
      <c r="F64" s="4"/>
      <c r="G64" s="4"/>
      <c r="H64" s="4"/>
      <c r="I64" s="4"/>
      <c r="J64" s="4"/>
      <c r="K64" s="4"/>
      <c r="L64" s="5"/>
      <c r="M64" s="1"/>
      <c r="N64" s="2"/>
      <c r="O64" s="2"/>
      <c r="P64" s="2"/>
      <c r="Q64" s="2"/>
      <c r="R64" s="2"/>
      <c r="S64" s="2"/>
      <c r="T64" s="2"/>
      <c r="U64" s="2"/>
      <c r="V64" s="2"/>
      <c r="W64" s="2"/>
      <c r="X64" s="2"/>
      <c r="Y64" s="2"/>
      <c r="Z64" s="2"/>
    </row>
    <row r="65" spans="1:26" ht="15" customHeight="1">
      <c r="A65" s="3"/>
      <c r="B65" s="4"/>
      <c r="C65" s="4"/>
      <c r="D65" s="4"/>
      <c r="E65" s="4"/>
      <c r="F65" s="4"/>
      <c r="G65" s="4"/>
      <c r="H65" s="4"/>
      <c r="I65" s="4"/>
      <c r="J65" s="4"/>
      <c r="K65" s="4"/>
      <c r="L65" s="5"/>
      <c r="M65" s="1"/>
      <c r="N65" s="2"/>
      <c r="O65" s="2"/>
      <c r="P65" s="2"/>
      <c r="Q65" s="2"/>
      <c r="R65" s="2"/>
      <c r="S65" s="2"/>
      <c r="T65" s="2"/>
      <c r="U65" s="2"/>
      <c r="V65" s="2"/>
      <c r="W65" s="2"/>
      <c r="X65" s="2"/>
      <c r="Y65" s="2"/>
      <c r="Z65" s="2"/>
    </row>
    <row r="66" spans="1:26" ht="15" customHeight="1">
      <c r="A66" s="3"/>
      <c r="B66" s="4"/>
      <c r="C66" s="4"/>
      <c r="D66" s="4"/>
      <c r="E66" s="4"/>
      <c r="F66" s="4"/>
      <c r="G66" s="4"/>
      <c r="H66" s="4"/>
      <c r="I66" s="4"/>
      <c r="J66" s="4"/>
      <c r="K66" s="4"/>
      <c r="L66" s="5"/>
      <c r="M66" s="1"/>
      <c r="N66" s="2"/>
      <c r="O66" s="2"/>
      <c r="P66" s="2"/>
      <c r="Q66" s="2"/>
      <c r="R66" s="2"/>
      <c r="S66" s="2"/>
      <c r="T66" s="2"/>
      <c r="U66" s="2"/>
      <c r="V66" s="2"/>
      <c r="W66" s="2"/>
      <c r="X66" s="2"/>
      <c r="Y66" s="2"/>
      <c r="Z66" s="2"/>
    </row>
    <row r="67" spans="1:26" ht="15" customHeight="1">
      <c r="A67" s="3"/>
      <c r="B67" s="4"/>
      <c r="C67" s="4"/>
      <c r="D67" s="4"/>
      <c r="E67" s="4"/>
      <c r="F67" s="4"/>
      <c r="G67" s="4"/>
      <c r="H67" s="4"/>
      <c r="I67" s="4"/>
      <c r="J67" s="4"/>
      <c r="K67" s="4"/>
      <c r="L67" s="5"/>
      <c r="M67" s="1"/>
      <c r="N67" s="2"/>
      <c r="O67" s="2"/>
      <c r="P67" s="2"/>
      <c r="Q67" s="2"/>
      <c r="R67" s="2"/>
      <c r="S67" s="2"/>
      <c r="T67" s="2"/>
      <c r="U67" s="2"/>
      <c r="V67" s="2"/>
      <c r="W67" s="2"/>
      <c r="X67" s="2"/>
      <c r="Y67" s="2"/>
      <c r="Z67" s="2"/>
    </row>
    <row r="68" spans="1:26" ht="15" customHeight="1">
      <c r="A68" s="3"/>
      <c r="B68" s="4"/>
      <c r="C68" s="4"/>
      <c r="D68" s="4"/>
      <c r="E68" s="4"/>
      <c r="F68" s="4"/>
      <c r="G68" s="4"/>
      <c r="H68" s="4"/>
      <c r="I68" s="4"/>
      <c r="J68" s="4"/>
      <c r="K68" s="4"/>
      <c r="L68" s="5"/>
      <c r="M68" s="1"/>
      <c r="N68" s="2"/>
      <c r="O68" s="2"/>
      <c r="P68" s="2"/>
      <c r="Q68" s="2"/>
      <c r="R68" s="2"/>
      <c r="S68" s="2"/>
      <c r="T68" s="2"/>
      <c r="U68" s="2"/>
      <c r="V68" s="2"/>
      <c r="W68" s="2"/>
      <c r="X68" s="2"/>
      <c r="Y68" s="2"/>
      <c r="Z68" s="2"/>
    </row>
    <row r="69" spans="1:26" ht="15" customHeight="1">
      <c r="A69" s="3"/>
      <c r="B69" s="4"/>
      <c r="C69" s="4"/>
      <c r="D69" s="4"/>
      <c r="E69" s="4"/>
      <c r="F69" s="4"/>
      <c r="G69" s="4"/>
      <c r="H69" s="4"/>
      <c r="I69" s="4"/>
      <c r="J69" s="4"/>
      <c r="K69" s="4"/>
      <c r="L69" s="5"/>
      <c r="M69" s="1"/>
      <c r="N69" s="2"/>
      <c r="O69" s="2"/>
      <c r="P69" s="2"/>
      <c r="Q69" s="2"/>
      <c r="R69" s="2"/>
      <c r="S69" s="2"/>
      <c r="T69" s="2"/>
      <c r="U69" s="2"/>
      <c r="V69" s="2"/>
      <c r="W69" s="2"/>
      <c r="X69" s="2"/>
      <c r="Y69" s="2"/>
      <c r="Z69" s="2"/>
    </row>
    <row r="70" spans="1:26" ht="15" customHeight="1">
      <c r="A70" s="3"/>
      <c r="B70" s="4"/>
      <c r="C70" s="4"/>
      <c r="D70" s="4"/>
      <c r="E70" s="4"/>
      <c r="F70" s="4"/>
      <c r="G70" s="4"/>
      <c r="H70" s="4"/>
      <c r="I70" s="4"/>
      <c r="J70" s="4"/>
      <c r="K70" s="4"/>
      <c r="L70" s="5"/>
      <c r="M70" s="1"/>
      <c r="N70" s="2"/>
      <c r="O70" s="2"/>
      <c r="P70" s="2"/>
      <c r="Q70" s="2"/>
      <c r="R70" s="2"/>
      <c r="S70" s="2"/>
      <c r="T70" s="2"/>
      <c r="U70" s="2"/>
      <c r="V70" s="2"/>
      <c r="W70" s="2"/>
      <c r="X70" s="2"/>
      <c r="Y70" s="2"/>
      <c r="Z70" s="2"/>
    </row>
    <row r="71" spans="1:26" ht="15" customHeight="1">
      <c r="A71" s="3"/>
      <c r="B71" s="4"/>
      <c r="C71" s="4"/>
      <c r="D71" s="4"/>
      <c r="E71" s="4"/>
      <c r="F71" s="4"/>
      <c r="G71" s="4"/>
      <c r="H71" s="4"/>
      <c r="I71" s="4"/>
      <c r="J71" s="4"/>
      <c r="K71" s="4"/>
      <c r="L71" s="5"/>
      <c r="M71" s="1"/>
      <c r="N71" s="2"/>
      <c r="O71" s="2"/>
      <c r="P71" s="2"/>
      <c r="Q71" s="2"/>
      <c r="R71" s="2"/>
      <c r="S71" s="2"/>
      <c r="T71" s="2"/>
      <c r="U71" s="2"/>
      <c r="V71" s="2"/>
      <c r="W71" s="2"/>
      <c r="X71" s="2"/>
      <c r="Y71" s="2"/>
      <c r="Z71" s="2"/>
    </row>
    <row r="72" spans="1:26" ht="15" customHeight="1">
      <c r="A72" s="3"/>
      <c r="B72" s="4"/>
      <c r="C72" s="4"/>
      <c r="D72" s="4"/>
      <c r="E72" s="4"/>
      <c r="F72" s="4"/>
      <c r="G72" s="4"/>
      <c r="H72" s="4"/>
      <c r="I72" s="4"/>
      <c r="J72" s="4"/>
      <c r="K72" s="4"/>
      <c r="L72" s="5"/>
      <c r="M72" s="1"/>
      <c r="N72" s="2"/>
      <c r="O72" s="2"/>
      <c r="P72" s="2"/>
      <c r="Q72" s="2"/>
      <c r="R72" s="2"/>
      <c r="S72" s="2"/>
      <c r="T72" s="2"/>
      <c r="U72" s="2"/>
      <c r="V72" s="2"/>
      <c r="W72" s="2"/>
      <c r="X72" s="2"/>
      <c r="Y72" s="2"/>
      <c r="Z72" s="2"/>
    </row>
    <row r="73" spans="1:26" ht="15" customHeight="1">
      <c r="A73" s="3"/>
      <c r="B73" s="4"/>
      <c r="C73" s="4"/>
      <c r="D73" s="4"/>
      <c r="E73" s="4"/>
      <c r="F73" s="4"/>
      <c r="G73" s="4"/>
      <c r="H73" s="4"/>
      <c r="I73" s="4"/>
      <c r="J73" s="4"/>
      <c r="K73" s="4"/>
      <c r="L73" s="5"/>
      <c r="M73" s="1"/>
      <c r="N73" s="2"/>
      <c r="O73" s="2"/>
      <c r="P73" s="2"/>
      <c r="Q73" s="2"/>
      <c r="R73" s="2"/>
      <c r="S73" s="2"/>
      <c r="T73" s="2"/>
      <c r="U73" s="2"/>
      <c r="V73" s="2"/>
      <c r="W73" s="2"/>
      <c r="X73" s="2"/>
      <c r="Y73" s="2"/>
      <c r="Z73" s="2"/>
    </row>
    <row r="74" spans="1:26" ht="15" customHeight="1">
      <c r="A74" s="3"/>
      <c r="B74" s="4"/>
      <c r="C74" s="4"/>
      <c r="D74" s="4"/>
      <c r="E74" s="4"/>
      <c r="F74" s="4"/>
      <c r="G74" s="4"/>
      <c r="H74" s="4"/>
      <c r="I74" s="4"/>
      <c r="J74" s="4"/>
      <c r="K74" s="4"/>
      <c r="L74" s="5"/>
      <c r="M74" s="1"/>
      <c r="N74" s="2"/>
      <c r="O74" s="2"/>
      <c r="P74" s="2"/>
      <c r="Q74" s="2"/>
      <c r="R74" s="2"/>
      <c r="S74" s="2"/>
      <c r="T74" s="2"/>
      <c r="U74" s="2"/>
      <c r="V74" s="2"/>
      <c r="W74" s="2"/>
      <c r="X74" s="2"/>
      <c r="Y74" s="2"/>
      <c r="Z74" s="2"/>
    </row>
    <row r="75" spans="1:26" ht="15" customHeight="1">
      <c r="A75" s="3"/>
      <c r="B75" s="4"/>
      <c r="C75" s="4"/>
      <c r="D75" s="4"/>
      <c r="E75" s="4"/>
      <c r="F75" s="4"/>
      <c r="G75" s="4"/>
      <c r="H75" s="4"/>
      <c r="I75" s="4"/>
      <c r="J75" s="4"/>
      <c r="K75" s="4"/>
      <c r="L75" s="5"/>
      <c r="M75" s="1"/>
      <c r="N75" s="2"/>
      <c r="O75" s="2"/>
      <c r="P75" s="2"/>
      <c r="Q75" s="2"/>
      <c r="R75" s="2"/>
      <c r="S75" s="2"/>
      <c r="T75" s="2"/>
      <c r="U75" s="2"/>
      <c r="V75" s="2"/>
      <c r="W75" s="2"/>
      <c r="X75" s="2"/>
      <c r="Y75" s="2"/>
      <c r="Z75" s="2"/>
    </row>
    <row r="76" spans="1:26" ht="15" customHeight="1">
      <c r="A76" s="3"/>
      <c r="B76" s="4"/>
      <c r="C76" s="4"/>
      <c r="D76" s="4"/>
      <c r="E76" s="4"/>
      <c r="F76" s="4"/>
      <c r="G76" s="4"/>
      <c r="H76" s="4"/>
      <c r="I76" s="4"/>
      <c r="J76" s="4"/>
      <c r="K76" s="4"/>
      <c r="L76" s="5"/>
      <c r="M76" s="1"/>
      <c r="N76" s="2"/>
      <c r="O76" s="2"/>
      <c r="P76" s="2"/>
      <c r="Q76" s="2"/>
      <c r="R76" s="2"/>
      <c r="S76" s="2"/>
      <c r="T76" s="2"/>
      <c r="U76" s="2"/>
      <c r="V76" s="2"/>
      <c r="W76" s="2"/>
      <c r="X76" s="2"/>
      <c r="Y76" s="2"/>
      <c r="Z76" s="2"/>
    </row>
    <row r="77" spans="1:26" ht="15" customHeight="1">
      <c r="A77" s="3"/>
      <c r="B77" s="4"/>
      <c r="C77" s="4"/>
      <c r="D77" s="4"/>
      <c r="E77" s="4"/>
      <c r="F77" s="4"/>
      <c r="G77" s="4"/>
      <c r="H77" s="4"/>
      <c r="I77" s="4"/>
      <c r="J77" s="4"/>
      <c r="K77" s="4"/>
      <c r="L77" s="5"/>
      <c r="M77" s="1"/>
      <c r="N77" s="2"/>
      <c r="O77" s="2"/>
      <c r="P77" s="2"/>
      <c r="Q77" s="2"/>
      <c r="R77" s="2"/>
      <c r="S77" s="2"/>
      <c r="T77" s="2"/>
      <c r="U77" s="2"/>
      <c r="V77" s="2"/>
      <c r="W77" s="2"/>
      <c r="X77" s="2"/>
      <c r="Y77" s="2"/>
      <c r="Z77" s="2"/>
    </row>
    <row r="78" spans="1:26" ht="15" customHeight="1">
      <c r="A78" s="3"/>
      <c r="B78" s="4"/>
      <c r="C78" s="4"/>
      <c r="D78" s="4"/>
      <c r="E78" s="4"/>
      <c r="F78" s="4"/>
      <c r="G78" s="4"/>
      <c r="H78" s="4"/>
      <c r="I78" s="4"/>
      <c r="J78" s="4"/>
      <c r="K78" s="4"/>
      <c r="L78" s="5"/>
      <c r="M78" s="1"/>
      <c r="N78" s="2"/>
      <c r="O78" s="2"/>
      <c r="P78" s="2"/>
      <c r="Q78" s="2"/>
      <c r="R78" s="2"/>
      <c r="S78" s="2"/>
      <c r="T78" s="2"/>
      <c r="U78" s="2"/>
      <c r="V78" s="2"/>
      <c r="W78" s="2"/>
      <c r="X78" s="2"/>
      <c r="Y78" s="2"/>
      <c r="Z78" s="2"/>
    </row>
    <row r="79" spans="1:26" ht="15" customHeight="1">
      <c r="A79" s="3"/>
      <c r="B79" s="4"/>
      <c r="C79" s="4"/>
      <c r="D79" s="4"/>
      <c r="E79" s="4"/>
      <c r="F79" s="4"/>
      <c r="G79" s="4"/>
      <c r="H79" s="4"/>
      <c r="I79" s="4"/>
      <c r="J79" s="4"/>
      <c r="K79" s="4"/>
      <c r="L79" s="5"/>
      <c r="M79" s="1"/>
      <c r="N79" s="2"/>
      <c r="O79" s="2"/>
      <c r="P79" s="2"/>
      <c r="Q79" s="2"/>
      <c r="R79" s="2"/>
      <c r="S79" s="2"/>
      <c r="T79" s="2"/>
      <c r="U79" s="2"/>
      <c r="V79" s="2"/>
      <c r="W79" s="2"/>
      <c r="X79" s="2"/>
      <c r="Y79" s="2"/>
      <c r="Z79" s="2"/>
    </row>
    <row r="80" spans="1:26" ht="15" customHeight="1">
      <c r="A80" s="3"/>
      <c r="B80" s="4"/>
      <c r="C80" s="4"/>
      <c r="D80" s="4"/>
      <c r="E80" s="4"/>
      <c r="F80" s="4"/>
      <c r="G80" s="4"/>
      <c r="H80" s="4"/>
      <c r="I80" s="4"/>
      <c r="J80" s="4"/>
      <c r="K80" s="4"/>
      <c r="L80" s="5"/>
      <c r="M80" s="1"/>
      <c r="N80" s="2"/>
      <c r="O80" s="2"/>
      <c r="P80" s="2"/>
      <c r="Q80" s="2"/>
      <c r="R80" s="2"/>
      <c r="S80" s="2"/>
      <c r="T80" s="2"/>
      <c r="U80" s="2"/>
      <c r="V80" s="2"/>
      <c r="W80" s="2"/>
      <c r="X80" s="2"/>
      <c r="Y80" s="2"/>
      <c r="Z80" s="2"/>
    </row>
    <row r="81" spans="1:26" ht="15" customHeight="1">
      <c r="A81" s="3"/>
      <c r="B81" s="4"/>
      <c r="C81" s="4"/>
      <c r="D81" s="4"/>
      <c r="E81" s="4"/>
      <c r="F81" s="4"/>
      <c r="G81" s="4"/>
      <c r="H81" s="4"/>
      <c r="I81" s="4"/>
      <c r="J81" s="4"/>
      <c r="K81" s="4"/>
      <c r="L81" s="5"/>
      <c r="M81" s="1"/>
      <c r="N81" s="2"/>
      <c r="O81" s="2"/>
      <c r="P81" s="2"/>
      <c r="Q81" s="2"/>
      <c r="R81" s="2"/>
      <c r="S81" s="2"/>
      <c r="T81" s="2"/>
      <c r="U81" s="2"/>
      <c r="V81" s="2"/>
      <c r="W81" s="2"/>
      <c r="X81" s="2"/>
      <c r="Y81" s="2"/>
      <c r="Z81" s="2"/>
    </row>
    <row r="82" spans="1:26" ht="15" customHeight="1">
      <c r="A82" s="3"/>
      <c r="B82" s="4"/>
      <c r="C82" s="4"/>
      <c r="D82" s="4"/>
      <c r="E82" s="4"/>
      <c r="F82" s="4"/>
      <c r="G82" s="4"/>
      <c r="H82" s="4"/>
      <c r="I82" s="4"/>
      <c r="J82" s="4"/>
      <c r="K82" s="4"/>
      <c r="L82" s="5"/>
      <c r="M82" s="1"/>
      <c r="N82" s="2"/>
      <c r="O82" s="2"/>
      <c r="P82" s="2"/>
      <c r="Q82" s="2"/>
      <c r="R82" s="2"/>
      <c r="S82" s="2"/>
      <c r="T82" s="2"/>
      <c r="U82" s="2"/>
      <c r="V82" s="2"/>
      <c r="W82" s="2"/>
      <c r="X82" s="2"/>
      <c r="Y82" s="2"/>
      <c r="Z82" s="2"/>
    </row>
    <row r="83" spans="1:26" ht="15" customHeight="1">
      <c r="A83" s="3"/>
      <c r="B83" s="4"/>
      <c r="C83" s="4"/>
      <c r="D83" s="4"/>
      <c r="E83" s="4"/>
      <c r="F83" s="4"/>
      <c r="G83" s="4"/>
      <c r="H83" s="4"/>
      <c r="I83" s="4"/>
      <c r="J83" s="4"/>
      <c r="K83" s="4"/>
      <c r="L83" s="5"/>
      <c r="M83" s="1"/>
      <c r="N83" s="2"/>
      <c r="O83" s="2"/>
      <c r="P83" s="2"/>
      <c r="Q83" s="2"/>
      <c r="R83" s="2"/>
      <c r="S83" s="2"/>
      <c r="T83" s="2"/>
      <c r="U83" s="2"/>
      <c r="V83" s="2"/>
      <c r="W83" s="2"/>
      <c r="X83" s="2"/>
      <c r="Y83" s="2"/>
      <c r="Z83" s="2"/>
    </row>
    <row r="84" spans="1:26" ht="15" customHeight="1">
      <c r="A84" s="3"/>
      <c r="B84" s="4"/>
      <c r="C84" s="4"/>
      <c r="D84" s="4"/>
      <c r="E84" s="4"/>
      <c r="F84" s="4"/>
      <c r="G84" s="4"/>
      <c r="H84" s="4"/>
      <c r="I84" s="4"/>
      <c r="J84" s="4"/>
      <c r="K84" s="4"/>
      <c r="L84" s="5"/>
      <c r="M84" s="1"/>
      <c r="N84" s="2"/>
      <c r="O84" s="2"/>
      <c r="P84" s="2"/>
      <c r="Q84" s="2"/>
      <c r="R84" s="2"/>
      <c r="S84" s="2"/>
      <c r="T84" s="2"/>
      <c r="U84" s="2"/>
      <c r="V84" s="2"/>
      <c r="W84" s="2"/>
      <c r="X84" s="2"/>
      <c r="Y84" s="2"/>
      <c r="Z84" s="2"/>
    </row>
    <row r="85" spans="1:26" ht="15" customHeight="1">
      <c r="A85" s="3"/>
      <c r="B85" s="4"/>
      <c r="C85" s="4"/>
      <c r="D85" s="4"/>
      <c r="E85" s="4"/>
      <c r="F85" s="4"/>
      <c r="G85" s="4"/>
      <c r="H85" s="4"/>
      <c r="I85" s="4"/>
      <c r="J85" s="4"/>
      <c r="K85" s="4"/>
      <c r="L85" s="5"/>
      <c r="M85" s="1"/>
      <c r="N85" s="2"/>
      <c r="O85" s="2"/>
      <c r="P85" s="2"/>
      <c r="Q85" s="2"/>
      <c r="R85" s="2"/>
      <c r="S85" s="2"/>
      <c r="T85" s="2"/>
      <c r="U85" s="2"/>
      <c r="V85" s="2"/>
      <c r="W85" s="2"/>
      <c r="X85" s="2"/>
      <c r="Y85" s="2"/>
      <c r="Z85" s="2"/>
    </row>
    <row r="86" spans="1:26" ht="15" customHeight="1">
      <c r="A86" s="3"/>
      <c r="B86" s="4"/>
      <c r="C86" s="4"/>
      <c r="D86" s="4"/>
      <c r="E86" s="4"/>
      <c r="F86" s="4"/>
      <c r="G86" s="4"/>
      <c r="H86" s="4"/>
      <c r="I86" s="4"/>
      <c r="J86" s="4"/>
      <c r="K86" s="4"/>
      <c r="L86" s="5"/>
      <c r="M86" s="1"/>
      <c r="N86" s="2"/>
      <c r="O86" s="2"/>
      <c r="P86" s="2"/>
      <c r="Q86" s="2"/>
      <c r="R86" s="2"/>
      <c r="S86" s="2"/>
      <c r="T86" s="2"/>
      <c r="U86" s="2"/>
      <c r="V86" s="2"/>
      <c r="W86" s="2"/>
      <c r="X86" s="2"/>
      <c r="Y86" s="2"/>
      <c r="Z86" s="2"/>
    </row>
    <row r="87" spans="1:26" ht="15" customHeight="1">
      <c r="A87" s="3"/>
      <c r="B87" s="4"/>
      <c r="C87" s="4"/>
      <c r="D87" s="4"/>
      <c r="E87" s="4"/>
      <c r="F87" s="4"/>
      <c r="G87" s="4"/>
      <c r="H87" s="4"/>
      <c r="I87" s="4"/>
      <c r="J87" s="4"/>
      <c r="K87" s="4"/>
      <c r="L87" s="5"/>
      <c r="M87" s="1"/>
      <c r="N87" s="2"/>
      <c r="O87" s="2"/>
      <c r="P87" s="2"/>
      <c r="Q87" s="2"/>
      <c r="R87" s="2"/>
      <c r="S87" s="2"/>
      <c r="T87" s="2"/>
      <c r="U87" s="2"/>
      <c r="V87" s="2"/>
      <c r="W87" s="2"/>
      <c r="X87" s="2"/>
      <c r="Y87" s="2"/>
      <c r="Z87" s="2"/>
    </row>
    <row r="88" spans="1:26" ht="15" customHeight="1">
      <c r="A88" s="3"/>
      <c r="B88" s="4"/>
      <c r="C88" s="4"/>
      <c r="D88" s="4"/>
      <c r="E88" s="4"/>
      <c r="F88" s="4"/>
      <c r="G88" s="4"/>
      <c r="H88" s="4"/>
      <c r="I88" s="4"/>
      <c r="J88" s="4"/>
      <c r="K88" s="4"/>
      <c r="L88" s="5"/>
      <c r="M88" s="1"/>
      <c r="N88" s="2"/>
      <c r="O88" s="2"/>
      <c r="P88" s="2"/>
      <c r="Q88" s="2"/>
      <c r="R88" s="2"/>
      <c r="S88" s="2"/>
      <c r="T88" s="2"/>
      <c r="U88" s="2"/>
      <c r="V88" s="2"/>
      <c r="W88" s="2"/>
      <c r="X88" s="2"/>
      <c r="Y88" s="2"/>
      <c r="Z88" s="2"/>
    </row>
    <row r="89" spans="1:26" ht="15" customHeight="1">
      <c r="A89" s="3"/>
      <c r="B89" s="4"/>
      <c r="C89" s="4"/>
      <c r="D89" s="4"/>
      <c r="E89" s="4"/>
      <c r="F89" s="4"/>
      <c r="G89" s="4"/>
      <c r="H89" s="4"/>
      <c r="I89" s="4"/>
      <c r="J89" s="4"/>
      <c r="K89" s="4"/>
      <c r="L89" s="5"/>
      <c r="M89" s="1"/>
      <c r="N89" s="2"/>
      <c r="O89" s="2"/>
      <c r="P89" s="2"/>
      <c r="Q89" s="2"/>
      <c r="R89" s="2"/>
      <c r="S89" s="2"/>
      <c r="T89" s="2"/>
      <c r="U89" s="2"/>
      <c r="V89" s="2"/>
      <c r="W89" s="2"/>
      <c r="X89" s="2"/>
      <c r="Y89" s="2"/>
      <c r="Z89" s="2"/>
    </row>
    <row r="90" spans="1:26" ht="15" customHeight="1">
      <c r="A90" s="3"/>
      <c r="B90" s="4"/>
      <c r="C90" s="4"/>
      <c r="D90" s="4"/>
      <c r="E90" s="4"/>
      <c r="F90" s="4"/>
      <c r="G90" s="4"/>
      <c r="H90" s="4"/>
      <c r="I90" s="4"/>
      <c r="J90" s="4"/>
      <c r="K90" s="4"/>
      <c r="L90" s="5"/>
      <c r="M90" s="1"/>
      <c r="N90" s="2"/>
      <c r="O90" s="2"/>
      <c r="P90" s="2"/>
      <c r="Q90" s="2"/>
      <c r="R90" s="2"/>
      <c r="S90" s="2"/>
      <c r="T90" s="2"/>
      <c r="U90" s="2"/>
      <c r="V90" s="2"/>
      <c r="W90" s="2"/>
      <c r="X90" s="2"/>
      <c r="Y90" s="2"/>
      <c r="Z90" s="2"/>
    </row>
    <row r="91" spans="1:26" ht="15" customHeight="1">
      <c r="A91" s="3"/>
      <c r="B91" s="4"/>
      <c r="C91" s="4"/>
      <c r="D91" s="4"/>
      <c r="E91" s="4"/>
      <c r="F91" s="4"/>
      <c r="G91" s="4"/>
      <c r="H91" s="4"/>
      <c r="I91" s="4"/>
      <c r="J91" s="4"/>
      <c r="K91" s="4"/>
      <c r="L91" s="5"/>
      <c r="M91" s="1"/>
      <c r="N91" s="2"/>
      <c r="O91" s="2"/>
      <c r="P91" s="2"/>
      <c r="Q91" s="2"/>
      <c r="R91" s="2"/>
      <c r="S91" s="2"/>
      <c r="T91" s="2"/>
      <c r="U91" s="2"/>
      <c r="V91" s="2"/>
      <c r="W91" s="2"/>
      <c r="X91" s="2"/>
      <c r="Y91" s="2"/>
      <c r="Z91" s="2"/>
    </row>
    <row r="92" spans="1:26" ht="15" customHeight="1">
      <c r="A92" s="3"/>
      <c r="B92" s="4"/>
      <c r="C92" s="4"/>
      <c r="D92" s="4"/>
      <c r="E92" s="4"/>
      <c r="F92" s="4"/>
      <c r="G92" s="4"/>
      <c r="H92" s="4"/>
      <c r="I92" s="4"/>
      <c r="J92" s="4"/>
      <c r="K92" s="4"/>
      <c r="L92" s="5"/>
      <c r="M92" s="1"/>
      <c r="N92" s="2"/>
      <c r="O92" s="2"/>
      <c r="P92" s="2"/>
      <c r="Q92" s="2"/>
      <c r="R92" s="2"/>
      <c r="S92" s="2"/>
      <c r="T92" s="2"/>
      <c r="U92" s="2"/>
      <c r="V92" s="2"/>
      <c r="W92" s="2"/>
      <c r="X92" s="2"/>
      <c r="Y92" s="2"/>
      <c r="Z92" s="2"/>
    </row>
    <row r="93" spans="1:26" ht="15" customHeight="1">
      <c r="A93" s="3"/>
      <c r="B93" s="4"/>
      <c r="C93" s="4"/>
      <c r="D93" s="4"/>
      <c r="E93" s="4"/>
      <c r="F93" s="4"/>
      <c r="G93" s="4"/>
      <c r="H93" s="4"/>
      <c r="I93" s="4"/>
      <c r="J93" s="4"/>
      <c r="K93" s="4"/>
      <c r="L93" s="5"/>
      <c r="M93" s="1"/>
      <c r="N93" s="2"/>
      <c r="O93" s="2"/>
      <c r="P93" s="2"/>
      <c r="Q93" s="2"/>
      <c r="R93" s="2"/>
      <c r="S93" s="2"/>
      <c r="T93" s="2"/>
      <c r="U93" s="2"/>
      <c r="V93" s="2"/>
      <c r="W93" s="2"/>
      <c r="X93" s="2"/>
      <c r="Y93" s="2"/>
      <c r="Z93" s="2"/>
    </row>
    <row r="94" spans="1:26" ht="15" customHeight="1">
      <c r="A94" s="3"/>
      <c r="B94" s="4"/>
      <c r="C94" s="4"/>
      <c r="D94" s="4"/>
      <c r="E94" s="4"/>
      <c r="F94" s="4"/>
      <c r="G94" s="4"/>
      <c r="H94" s="4"/>
      <c r="I94" s="4"/>
      <c r="J94" s="4"/>
      <c r="K94" s="4"/>
      <c r="L94" s="5"/>
      <c r="M94" s="1"/>
      <c r="N94" s="2"/>
      <c r="O94" s="2"/>
      <c r="P94" s="2"/>
      <c r="Q94" s="2"/>
      <c r="R94" s="2"/>
      <c r="S94" s="2"/>
      <c r="T94" s="2"/>
      <c r="U94" s="2"/>
      <c r="V94" s="2"/>
      <c r="W94" s="2"/>
      <c r="X94" s="2"/>
      <c r="Y94" s="2"/>
      <c r="Z94" s="2"/>
    </row>
    <row r="95" spans="1:26" ht="15" customHeight="1">
      <c r="A95" s="3"/>
      <c r="B95" s="4"/>
      <c r="C95" s="4"/>
      <c r="D95" s="4"/>
      <c r="E95" s="4"/>
      <c r="F95" s="4"/>
      <c r="G95" s="4"/>
      <c r="H95" s="4"/>
      <c r="I95" s="4"/>
      <c r="J95" s="4"/>
      <c r="K95" s="4"/>
      <c r="L95" s="5"/>
      <c r="M95" s="1"/>
      <c r="N95" s="2"/>
      <c r="O95" s="2"/>
      <c r="P95" s="2"/>
      <c r="Q95" s="2"/>
      <c r="R95" s="2"/>
      <c r="S95" s="2"/>
      <c r="T95" s="2"/>
      <c r="U95" s="2"/>
      <c r="V95" s="2"/>
      <c r="W95" s="2"/>
      <c r="X95" s="2"/>
      <c r="Y95" s="2"/>
      <c r="Z95" s="2"/>
    </row>
    <row r="96" spans="1:26" ht="15" customHeight="1">
      <c r="A96" s="3"/>
      <c r="B96" s="4"/>
      <c r="C96" s="4"/>
      <c r="D96" s="4"/>
      <c r="E96" s="4"/>
      <c r="F96" s="4"/>
      <c r="G96" s="4"/>
      <c r="H96" s="4"/>
      <c r="I96" s="4"/>
      <c r="J96" s="4"/>
      <c r="K96" s="4"/>
      <c r="L96" s="5"/>
      <c r="M96" s="1"/>
      <c r="N96" s="2"/>
      <c r="O96" s="2"/>
      <c r="P96" s="2"/>
      <c r="Q96" s="2"/>
      <c r="R96" s="2"/>
      <c r="S96" s="2"/>
      <c r="T96" s="2"/>
      <c r="U96" s="2"/>
      <c r="V96" s="2"/>
      <c r="W96" s="2"/>
      <c r="X96" s="2"/>
      <c r="Y96" s="2"/>
      <c r="Z96" s="2"/>
    </row>
    <row r="97" spans="1:26" ht="15" customHeight="1">
      <c r="A97" s="3"/>
      <c r="B97" s="4"/>
      <c r="C97" s="4"/>
      <c r="D97" s="4"/>
      <c r="E97" s="4"/>
      <c r="F97" s="4"/>
      <c r="G97" s="4"/>
      <c r="H97" s="4"/>
      <c r="I97" s="4"/>
      <c r="J97" s="4"/>
      <c r="K97" s="4"/>
      <c r="L97" s="5"/>
      <c r="M97" s="1"/>
      <c r="N97" s="2"/>
      <c r="O97" s="2"/>
      <c r="P97" s="2"/>
      <c r="Q97" s="2"/>
      <c r="R97" s="2"/>
      <c r="S97" s="2"/>
      <c r="T97" s="2"/>
      <c r="U97" s="2"/>
      <c r="V97" s="2"/>
      <c r="W97" s="2"/>
      <c r="X97" s="2"/>
      <c r="Y97" s="2"/>
      <c r="Z97" s="2"/>
    </row>
    <row r="98" spans="1:26" ht="15" customHeight="1">
      <c r="A98" s="3"/>
      <c r="B98" s="4"/>
      <c r="C98" s="4"/>
      <c r="D98" s="4"/>
      <c r="E98" s="4"/>
      <c r="F98" s="4"/>
      <c r="G98" s="4"/>
      <c r="H98" s="4"/>
      <c r="I98" s="4"/>
      <c r="J98" s="4"/>
      <c r="K98" s="4"/>
      <c r="L98" s="5"/>
      <c r="M98" s="1"/>
      <c r="N98" s="2"/>
      <c r="O98" s="2"/>
      <c r="P98" s="2"/>
      <c r="Q98" s="2"/>
      <c r="R98" s="2"/>
      <c r="S98" s="2"/>
      <c r="T98" s="2"/>
      <c r="U98" s="2"/>
      <c r="V98" s="2"/>
      <c r="W98" s="2"/>
      <c r="X98" s="2"/>
      <c r="Y98" s="2"/>
      <c r="Z98" s="2"/>
    </row>
    <row r="99" spans="1:26" ht="15" customHeight="1">
      <c r="A99" s="3"/>
      <c r="B99" s="4"/>
      <c r="C99" s="4"/>
      <c r="D99" s="4"/>
      <c r="E99" s="4"/>
      <c r="F99" s="4"/>
      <c r="G99" s="4"/>
      <c r="H99" s="4"/>
      <c r="I99" s="4"/>
      <c r="J99" s="4"/>
      <c r="K99" s="4"/>
      <c r="L99" s="5"/>
      <c r="M99" s="1"/>
      <c r="N99" s="2"/>
      <c r="O99" s="2"/>
      <c r="P99" s="2"/>
      <c r="Q99" s="2"/>
      <c r="R99" s="2"/>
      <c r="S99" s="2"/>
      <c r="T99" s="2"/>
      <c r="U99" s="2"/>
      <c r="V99" s="2"/>
      <c r="W99" s="2"/>
      <c r="X99" s="2"/>
      <c r="Y99" s="2"/>
      <c r="Z99" s="2"/>
    </row>
    <row r="100" spans="1:26" ht="15" customHeight="1">
      <c r="A100" s="3"/>
      <c r="B100" s="4"/>
      <c r="C100" s="4"/>
      <c r="D100" s="4"/>
      <c r="E100" s="4"/>
      <c r="F100" s="4"/>
      <c r="G100" s="4"/>
      <c r="H100" s="4"/>
      <c r="I100" s="4"/>
      <c r="J100" s="4"/>
      <c r="K100" s="4"/>
      <c r="L100" s="5"/>
      <c r="M100" s="1"/>
      <c r="N100" s="2"/>
      <c r="O100" s="2"/>
      <c r="P100" s="2"/>
      <c r="Q100" s="2"/>
      <c r="R100" s="2"/>
      <c r="S100" s="2"/>
      <c r="T100" s="2"/>
      <c r="U100" s="2"/>
      <c r="V100" s="2"/>
      <c r="W100" s="2"/>
      <c r="X100" s="2"/>
      <c r="Y100" s="2"/>
      <c r="Z100" s="2"/>
    </row>
    <row r="101" spans="1:26" ht="15" customHeight="1">
      <c r="A101" s="3"/>
      <c r="B101" s="4"/>
      <c r="C101" s="4"/>
      <c r="D101" s="4"/>
      <c r="E101" s="4"/>
      <c r="F101" s="4"/>
      <c r="G101" s="4"/>
      <c r="H101" s="4"/>
      <c r="I101" s="4"/>
      <c r="J101" s="4"/>
      <c r="K101" s="4"/>
      <c r="L101" s="5"/>
      <c r="M101" s="1"/>
      <c r="N101" s="2"/>
      <c r="O101" s="2"/>
      <c r="P101" s="2"/>
      <c r="Q101" s="2"/>
      <c r="R101" s="2"/>
      <c r="S101" s="2"/>
      <c r="T101" s="2"/>
      <c r="U101" s="2"/>
      <c r="V101" s="2"/>
      <c r="W101" s="2"/>
      <c r="X101" s="2"/>
      <c r="Y101" s="2"/>
      <c r="Z101" s="2"/>
    </row>
    <row r="102" spans="1:26" ht="15" customHeight="1">
      <c r="A102" s="3"/>
      <c r="B102" s="4"/>
      <c r="C102" s="4"/>
      <c r="D102" s="4"/>
      <c r="E102" s="4"/>
      <c r="F102" s="4"/>
      <c r="G102" s="4"/>
      <c r="H102" s="4"/>
      <c r="I102" s="4"/>
      <c r="J102" s="4"/>
      <c r="K102" s="4"/>
      <c r="L102" s="5"/>
      <c r="M102" s="1"/>
      <c r="N102" s="2"/>
      <c r="O102" s="2"/>
      <c r="P102" s="2"/>
      <c r="Q102" s="2"/>
      <c r="R102" s="2"/>
      <c r="S102" s="2"/>
      <c r="T102" s="2"/>
      <c r="U102" s="2"/>
      <c r="V102" s="2"/>
      <c r="W102" s="2"/>
      <c r="X102" s="2"/>
      <c r="Y102" s="2"/>
      <c r="Z102" s="2"/>
    </row>
    <row r="103" spans="1:26" ht="15" customHeight="1">
      <c r="A103" s="3"/>
      <c r="B103" s="4"/>
      <c r="C103" s="4"/>
      <c r="D103" s="4"/>
      <c r="E103" s="4"/>
      <c r="F103" s="4"/>
      <c r="G103" s="4"/>
      <c r="H103" s="4"/>
      <c r="I103" s="4"/>
      <c r="J103" s="4"/>
      <c r="K103" s="4"/>
      <c r="L103" s="5"/>
      <c r="M103" s="1"/>
      <c r="N103" s="2"/>
      <c r="O103" s="2"/>
      <c r="P103" s="2"/>
      <c r="Q103" s="2"/>
      <c r="R103" s="2"/>
      <c r="S103" s="2"/>
      <c r="T103" s="2"/>
      <c r="U103" s="2"/>
      <c r="V103" s="2"/>
      <c r="W103" s="2"/>
      <c r="X103" s="2"/>
      <c r="Y103" s="2"/>
      <c r="Z103" s="2"/>
    </row>
    <row r="104" spans="1:26" ht="15" customHeight="1">
      <c r="A104" s="3"/>
      <c r="B104" s="4"/>
      <c r="C104" s="4"/>
      <c r="D104" s="4"/>
      <c r="E104" s="4"/>
      <c r="F104" s="4"/>
      <c r="G104" s="4"/>
      <c r="H104" s="4"/>
      <c r="I104" s="4"/>
      <c r="J104" s="4"/>
      <c r="K104" s="4"/>
      <c r="L104" s="5"/>
      <c r="M104" s="1"/>
      <c r="N104" s="2"/>
      <c r="O104" s="2"/>
      <c r="P104" s="2"/>
      <c r="Q104" s="2"/>
      <c r="R104" s="2"/>
      <c r="S104" s="2"/>
      <c r="T104" s="2"/>
      <c r="U104" s="2"/>
      <c r="V104" s="2"/>
      <c r="W104" s="2"/>
      <c r="X104" s="2"/>
      <c r="Y104" s="2"/>
      <c r="Z104" s="2"/>
    </row>
    <row r="105" spans="1:26" ht="15" customHeight="1">
      <c r="A105" s="3"/>
      <c r="B105" s="4"/>
      <c r="C105" s="4"/>
      <c r="D105" s="4"/>
      <c r="E105" s="4"/>
      <c r="F105" s="4"/>
      <c r="G105" s="4"/>
      <c r="H105" s="4"/>
      <c r="I105" s="4"/>
      <c r="J105" s="4"/>
      <c r="K105" s="4"/>
      <c r="L105" s="5"/>
      <c r="M105" s="1"/>
      <c r="N105" s="2"/>
      <c r="O105" s="2"/>
      <c r="P105" s="2"/>
      <c r="Q105" s="2"/>
      <c r="R105" s="2"/>
      <c r="S105" s="2"/>
      <c r="T105" s="2"/>
      <c r="U105" s="2"/>
      <c r="V105" s="2"/>
      <c r="W105" s="2"/>
      <c r="X105" s="2"/>
      <c r="Y105" s="2"/>
      <c r="Z105" s="2"/>
    </row>
    <row r="106" spans="1:26" ht="15" customHeight="1">
      <c r="A106" s="3"/>
      <c r="B106" s="4"/>
      <c r="C106" s="4"/>
      <c r="D106" s="4"/>
      <c r="E106" s="4"/>
      <c r="F106" s="4"/>
      <c r="G106" s="4"/>
      <c r="H106" s="4"/>
      <c r="I106" s="4"/>
      <c r="J106" s="4"/>
      <c r="K106" s="4"/>
      <c r="L106" s="5"/>
      <c r="M106" s="1"/>
      <c r="N106" s="2"/>
      <c r="O106" s="2"/>
      <c r="P106" s="2"/>
      <c r="Q106" s="2"/>
      <c r="R106" s="2"/>
      <c r="S106" s="2"/>
      <c r="T106" s="2"/>
      <c r="U106" s="2"/>
      <c r="V106" s="2"/>
      <c r="W106" s="2"/>
      <c r="X106" s="2"/>
      <c r="Y106" s="2"/>
      <c r="Z106" s="2"/>
    </row>
    <row r="107" spans="1:26" ht="15" customHeight="1">
      <c r="A107" s="3"/>
      <c r="B107" s="4"/>
      <c r="C107" s="4"/>
      <c r="D107" s="4"/>
      <c r="E107" s="4"/>
      <c r="F107" s="4"/>
      <c r="G107" s="4"/>
      <c r="H107" s="4"/>
      <c r="I107" s="4"/>
      <c r="J107" s="4"/>
      <c r="K107" s="4"/>
      <c r="L107" s="5"/>
      <c r="M107" s="1"/>
      <c r="N107" s="2"/>
      <c r="O107" s="2"/>
      <c r="P107" s="2"/>
      <c r="Q107" s="2"/>
      <c r="R107" s="2"/>
      <c r="S107" s="2"/>
      <c r="T107" s="2"/>
      <c r="U107" s="2"/>
      <c r="V107" s="2"/>
      <c r="W107" s="2"/>
      <c r="X107" s="2"/>
      <c r="Y107" s="2"/>
      <c r="Z107" s="2"/>
    </row>
    <row r="108" spans="1:26" ht="15" customHeight="1">
      <c r="A108" s="3"/>
      <c r="B108" s="4"/>
      <c r="C108" s="4"/>
      <c r="D108" s="4"/>
      <c r="E108" s="4"/>
      <c r="F108" s="4"/>
      <c r="G108" s="4"/>
      <c r="H108" s="4"/>
      <c r="I108" s="4"/>
      <c r="J108" s="4"/>
      <c r="K108" s="4"/>
      <c r="L108" s="5"/>
      <c r="M108" s="1"/>
      <c r="N108" s="2"/>
      <c r="O108" s="2"/>
      <c r="P108" s="2"/>
      <c r="Q108" s="2"/>
      <c r="R108" s="2"/>
      <c r="S108" s="2"/>
      <c r="T108" s="2"/>
      <c r="U108" s="2"/>
      <c r="V108" s="2"/>
      <c r="W108" s="2"/>
      <c r="X108" s="2"/>
      <c r="Y108" s="2"/>
      <c r="Z108" s="2"/>
    </row>
    <row r="109" spans="1:26" ht="15" customHeight="1">
      <c r="A109" s="3"/>
      <c r="B109" s="4"/>
      <c r="C109" s="4"/>
      <c r="D109" s="4"/>
      <c r="E109" s="4"/>
      <c r="F109" s="4"/>
      <c r="G109" s="4"/>
      <c r="H109" s="4"/>
      <c r="I109" s="4"/>
      <c r="J109" s="4"/>
      <c r="K109" s="4"/>
      <c r="L109" s="5"/>
      <c r="M109" s="1"/>
      <c r="N109" s="2"/>
      <c r="O109" s="2"/>
      <c r="P109" s="2"/>
      <c r="Q109" s="2"/>
      <c r="R109" s="2"/>
      <c r="S109" s="2"/>
      <c r="T109" s="2"/>
      <c r="U109" s="2"/>
      <c r="V109" s="2"/>
      <c r="W109" s="2"/>
      <c r="X109" s="2"/>
      <c r="Y109" s="2"/>
      <c r="Z109" s="2"/>
    </row>
    <row r="110" spans="1:26" ht="15" customHeight="1">
      <c r="A110" s="3"/>
      <c r="B110" s="4"/>
      <c r="C110" s="4"/>
      <c r="D110" s="4"/>
      <c r="E110" s="4"/>
      <c r="F110" s="4"/>
      <c r="G110" s="4"/>
      <c r="H110" s="4"/>
      <c r="I110" s="4"/>
      <c r="J110" s="4"/>
      <c r="K110" s="4"/>
      <c r="L110" s="5"/>
      <c r="M110" s="1"/>
      <c r="N110" s="2"/>
      <c r="O110" s="2"/>
      <c r="P110" s="2"/>
      <c r="Q110" s="2"/>
      <c r="R110" s="2"/>
      <c r="S110" s="2"/>
      <c r="T110" s="2"/>
      <c r="U110" s="2"/>
      <c r="V110" s="2"/>
      <c r="W110" s="2"/>
      <c r="X110" s="2"/>
      <c r="Y110" s="2"/>
      <c r="Z110" s="2"/>
    </row>
    <row r="111" spans="1:26" ht="15" customHeight="1">
      <c r="A111" s="3"/>
      <c r="B111" s="4"/>
      <c r="C111" s="4"/>
      <c r="D111" s="4"/>
      <c r="E111" s="4"/>
      <c r="F111" s="4"/>
      <c r="G111" s="4"/>
      <c r="H111" s="4"/>
      <c r="I111" s="4"/>
      <c r="J111" s="4"/>
      <c r="K111" s="4"/>
      <c r="L111" s="5"/>
      <c r="M111" s="1"/>
      <c r="N111" s="2"/>
      <c r="O111" s="2"/>
      <c r="P111" s="2"/>
      <c r="Q111" s="2"/>
      <c r="R111" s="2"/>
      <c r="S111" s="2"/>
      <c r="T111" s="2"/>
      <c r="U111" s="2"/>
      <c r="V111" s="2"/>
      <c r="W111" s="2"/>
      <c r="X111" s="2"/>
      <c r="Y111" s="2"/>
      <c r="Z111" s="2"/>
    </row>
    <row r="112" spans="1:26" ht="15" customHeight="1">
      <c r="A112" s="3"/>
      <c r="B112" s="4"/>
      <c r="C112" s="4"/>
      <c r="D112" s="4"/>
      <c r="E112" s="4"/>
      <c r="F112" s="4"/>
      <c r="G112" s="4"/>
      <c r="H112" s="4"/>
      <c r="I112" s="4"/>
      <c r="J112" s="4"/>
      <c r="K112" s="4"/>
      <c r="L112" s="5"/>
      <c r="M112" s="1"/>
      <c r="N112" s="2"/>
      <c r="O112" s="2"/>
      <c r="P112" s="2"/>
      <c r="Q112" s="2"/>
      <c r="R112" s="2"/>
      <c r="S112" s="2"/>
      <c r="T112" s="2"/>
      <c r="U112" s="2"/>
      <c r="V112" s="2"/>
      <c r="W112" s="2"/>
      <c r="X112" s="2"/>
      <c r="Y112" s="2"/>
      <c r="Z112" s="2"/>
    </row>
    <row r="113" spans="1:26" ht="15" customHeight="1">
      <c r="A113" s="3"/>
      <c r="B113" s="4"/>
      <c r="C113" s="4"/>
      <c r="D113" s="4"/>
      <c r="E113" s="4"/>
      <c r="F113" s="4"/>
      <c r="G113" s="4"/>
      <c r="H113" s="4"/>
      <c r="I113" s="4"/>
      <c r="J113" s="4"/>
      <c r="K113" s="4"/>
      <c r="L113" s="5"/>
      <c r="M113" s="1"/>
      <c r="N113" s="2"/>
      <c r="O113" s="2"/>
      <c r="P113" s="2"/>
      <c r="Q113" s="2"/>
      <c r="R113" s="2"/>
      <c r="S113" s="2"/>
      <c r="T113" s="2"/>
      <c r="U113" s="2"/>
      <c r="V113" s="2"/>
      <c r="W113" s="2"/>
      <c r="X113" s="2"/>
      <c r="Y113" s="2"/>
      <c r="Z113" s="2"/>
    </row>
    <row r="114" spans="1:26" ht="15" customHeight="1">
      <c r="A114" s="3"/>
      <c r="B114" s="4"/>
      <c r="C114" s="4"/>
      <c r="D114" s="4"/>
      <c r="E114" s="4"/>
      <c r="F114" s="4"/>
      <c r="G114" s="4"/>
      <c r="H114" s="4"/>
      <c r="I114" s="4"/>
      <c r="J114" s="4"/>
      <c r="K114" s="4"/>
      <c r="L114" s="5"/>
      <c r="M114" s="1"/>
      <c r="N114" s="2"/>
      <c r="O114" s="2"/>
      <c r="P114" s="2"/>
      <c r="Q114" s="2"/>
      <c r="R114" s="2"/>
      <c r="S114" s="2"/>
      <c r="T114" s="2"/>
      <c r="U114" s="2"/>
      <c r="V114" s="2"/>
      <c r="W114" s="2"/>
      <c r="X114" s="2"/>
      <c r="Y114" s="2"/>
      <c r="Z114" s="2"/>
    </row>
    <row r="115" spans="1:26" ht="15" customHeight="1">
      <c r="A115" s="3"/>
      <c r="B115" s="4"/>
      <c r="C115" s="4"/>
      <c r="D115" s="4"/>
      <c r="E115" s="4"/>
      <c r="F115" s="4"/>
      <c r="G115" s="4"/>
      <c r="H115" s="4"/>
      <c r="I115" s="4"/>
      <c r="J115" s="4"/>
      <c r="K115" s="4"/>
      <c r="L115" s="5"/>
      <c r="M115" s="1"/>
      <c r="N115" s="2"/>
      <c r="O115" s="2"/>
      <c r="P115" s="2"/>
      <c r="Q115" s="2"/>
      <c r="R115" s="2"/>
      <c r="S115" s="2"/>
      <c r="T115" s="2"/>
      <c r="U115" s="2"/>
      <c r="V115" s="2"/>
      <c r="W115" s="2"/>
      <c r="X115" s="2"/>
      <c r="Y115" s="2"/>
      <c r="Z115" s="2"/>
    </row>
    <row r="116" spans="1:26" ht="15" customHeight="1">
      <c r="A116" s="3"/>
      <c r="B116" s="4"/>
      <c r="C116" s="4"/>
      <c r="D116" s="4"/>
      <c r="E116" s="4"/>
      <c r="F116" s="4"/>
      <c r="G116" s="4"/>
      <c r="H116" s="4"/>
      <c r="I116" s="4"/>
      <c r="J116" s="4"/>
      <c r="K116" s="4"/>
      <c r="L116" s="5"/>
      <c r="M116" s="1"/>
      <c r="N116" s="2"/>
      <c r="O116" s="2"/>
      <c r="P116" s="2"/>
      <c r="Q116" s="2"/>
      <c r="R116" s="2"/>
      <c r="S116" s="2"/>
      <c r="T116" s="2"/>
      <c r="U116" s="2"/>
      <c r="V116" s="2"/>
      <c r="W116" s="2"/>
      <c r="X116" s="2"/>
      <c r="Y116" s="2"/>
      <c r="Z116" s="2"/>
    </row>
    <row r="117" spans="1:26" ht="15" customHeight="1">
      <c r="A117" s="3"/>
      <c r="B117" s="4"/>
      <c r="C117" s="4"/>
      <c r="D117" s="4"/>
      <c r="E117" s="4"/>
      <c r="F117" s="4"/>
      <c r="G117" s="4"/>
      <c r="H117" s="4"/>
      <c r="I117" s="4"/>
      <c r="J117" s="4"/>
      <c r="K117" s="4"/>
      <c r="L117" s="5"/>
      <c r="M117" s="1"/>
      <c r="N117" s="2"/>
      <c r="O117" s="2"/>
      <c r="P117" s="2"/>
      <c r="Q117" s="2"/>
      <c r="R117" s="2"/>
      <c r="S117" s="2"/>
      <c r="T117" s="2"/>
      <c r="U117" s="2"/>
      <c r="V117" s="2"/>
      <c r="W117" s="2"/>
      <c r="X117" s="2"/>
      <c r="Y117" s="2"/>
      <c r="Z117" s="2"/>
    </row>
    <row r="118" spans="1:26" ht="15" customHeight="1">
      <c r="A118" s="3"/>
      <c r="B118" s="4"/>
      <c r="C118" s="4"/>
      <c r="D118" s="4"/>
      <c r="E118" s="4"/>
      <c r="F118" s="4"/>
      <c r="G118" s="4"/>
      <c r="H118" s="4"/>
      <c r="I118" s="4"/>
      <c r="J118" s="4"/>
      <c r="K118" s="4"/>
      <c r="L118" s="5"/>
      <c r="M118" s="1"/>
      <c r="N118" s="2"/>
      <c r="O118" s="2"/>
      <c r="P118" s="2"/>
      <c r="Q118" s="2"/>
      <c r="R118" s="2"/>
      <c r="S118" s="2"/>
      <c r="T118" s="2"/>
      <c r="U118" s="2"/>
      <c r="V118" s="2"/>
      <c r="W118" s="2"/>
      <c r="X118" s="2"/>
      <c r="Y118" s="2"/>
      <c r="Z118" s="2"/>
    </row>
    <row r="119" spans="1:26" ht="15" customHeight="1">
      <c r="A119" s="3"/>
      <c r="B119" s="4"/>
      <c r="C119" s="4"/>
      <c r="D119" s="4"/>
      <c r="E119" s="4"/>
      <c r="F119" s="4"/>
      <c r="G119" s="4"/>
      <c r="H119" s="4"/>
      <c r="I119" s="4"/>
      <c r="J119" s="4"/>
      <c r="K119" s="4"/>
      <c r="L119" s="5"/>
      <c r="M119" s="1"/>
      <c r="N119" s="2"/>
      <c r="O119" s="2"/>
      <c r="P119" s="2"/>
      <c r="Q119" s="2"/>
      <c r="R119" s="2"/>
      <c r="S119" s="2"/>
      <c r="T119" s="2"/>
      <c r="U119" s="2"/>
      <c r="V119" s="2"/>
      <c r="W119" s="2"/>
      <c r="X119" s="2"/>
      <c r="Y119" s="2"/>
      <c r="Z119" s="2"/>
    </row>
    <row r="120" spans="1:26" ht="15" customHeight="1">
      <c r="A120" s="3"/>
      <c r="B120" s="4"/>
      <c r="C120" s="4"/>
      <c r="D120" s="4"/>
      <c r="E120" s="4"/>
      <c r="F120" s="4"/>
      <c r="G120" s="4"/>
      <c r="H120" s="4"/>
      <c r="I120" s="4"/>
      <c r="J120" s="4"/>
      <c r="K120" s="4"/>
      <c r="L120" s="5"/>
      <c r="M120" s="1"/>
      <c r="N120" s="2"/>
      <c r="O120" s="2"/>
      <c r="P120" s="2"/>
      <c r="Q120" s="2"/>
      <c r="R120" s="2"/>
      <c r="S120" s="2"/>
      <c r="T120" s="2"/>
      <c r="U120" s="2"/>
      <c r="V120" s="2"/>
      <c r="W120" s="2"/>
      <c r="X120" s="2"/>
      <c r="Y120" s="2"/>
      <c r="Z120" s="2"/>
    </row>
    <row r="121" spans="1:26" ht="15" customHeight="1">
      <c r="A121" s="3"/>
      <c r="B121" s="4"/>
      <c r="C121" s="4"/>
      <c r="D121" s="4"/>
      <c r="E121" s="4"/>
      <c r="F121" s="4"/>
      <c r="G121" s="4"/>
      <c r="H121" s="4"/>
      <c r="I121" s="4"/>
      <c r="J121" s="4"/>
      <c r="K121" s="4"/>
      <c r="L121" s="5"/>
      <c r="M121" s="1"/>
      <c r="N121" s="2"/>
      <c r="O121" s="2"/>
      <c r="P121" s="2"/>
      <c r="Q121" s="2"/>
      <c r="R121" s="2"/>
      <c r="S121" s="2"/>
      <c r="T121" s="2"/>
      <c r="U121" s="2"/>
      <c r="V121" s="2"/>
      <c r="W121" s="2"/>
      <c r="X121" s="2"/>
      <c r="Y121" s="2"/>
      <c r="Z121" s="2"/>
    </row>
    <row r="122" spans="1:26" ht="15" customHeight="1">
      <c r="A122" s="3"/>
      <c r="B122" s="4"/>
      <c r="C122" s="4"/>
      <c r="D122" s="4"/>
      <c r="E122" s="4"/>
      <c r="F122" s="4"/>
      <c r="G122" s="4"/>
      <c r="H122" s="4"/>
      <c r="I122" s="4"/>
      <c r="J122" s="4"/>
      <c r="K122" s="4"/>
      <c r="L122" s="5"/>
      <c r="M122" s="1"/>
      <c r="N122" s="2"/>
      <c r="O122" s="2"/>
      <c r="P122" s="2"/>
      <c r="Q122" s="2"/>
      <c r="R122" s="2"/>
      <c r="S122" s="2"/>
      <c r="T122" s="2"/>
      <c r="U122" s="2"/>
      <c r="V122" s="2"/>
      <c r="W122" s="2"/>
      <c r="X122" s="2"/>
      <c r="Y122" s="2"/>
      <c r="Z122" s="2"/>
    </row>
    <row r="123" spans="1:26" ht="15" customHeight="1">
      <c r="A123" s="3"/>
      <c r="B123" s="4"/>
      <c r="C123" s="4"/>
      <c r="D123" s="4"/>
      <c r="E123" s="4"/>
      <c r="F123" s="4"/>
      <c r="G123" s="4"/>
      <c r="H123" s="4"/>
      <c r="I123" s="4"/>
      <c r="J123" s="4"/>
      <c r="K123" s="4"/>
      <c r="L123" s="5"/>
      <c r="M123" s="1"/>
      <c r="N123" s="2"/>
      <c r="O123" s="2"/>
      <c r="P123" s="2"/>
      <c r="Q123" s="2"/>
      <c r="R123" s="2"/>
      <c r="S123" s="2"/>
      <c r="T123" s="2"/>
      <c r="U123" s="2"/>
      <c r="V123" s="2"/>
      <c r="W123" s="2"/>
      <c r="X123" s="2"/>
      <c r="Y123" s="2"/>
      <c r="Z123" s="2"/>
    </row>
    <row r="124" spans="1:26" ht="15" customHeight="1">
      <c r="A124" s="3"/>
      <c r="B124" s="4"/>
      <c r="C124" s="4"/>
      <c r="D124" s="4"/>
      <c r="E124" s="4"/>
      <c r="F124" s="4"/>
      <c r="G124" s="4"/>
      <c r="H124" s="4"/>
      <c r="I124" s="4"/>
      <c r="J124" s="4"/>
      <c r="K124" s="4"/>
      <c r="L124" s="5"/>
      <c r="M124" s="1"/>
      <c r="N124" s="2"/>
      <c r="O124" s="2"/>
      <c r="P124" s="2"/>
      <c r="Q124" s="2"/>
      <c r="R124" s="2"/>
      <c r="S124" s="2"/>
      <c r="T124" s="2"/>
      <c r="U124" s="2"/>
      <c r="V124" s="2"/>
      <c r="W124" s="2"/>
      <c r="X124" s="2"/>
      <c r="Y124" s="2"/>
      <c r="Z124" s="2"/>
    </row>
    <row r="125" spans="1:26" ht="15" customHeight="1">
      <c r="A125" s="3"/>
      <c r="B125" s="4"/>
      <c r="C125" s="4"/>
      <c r="D125" s="4"/>
      <c r="E125" s="4"/>
      <c r="F125" s="4"/>
      <c r="G125" s="4"/>
      <c r="H125" s="4"/>
      <c r="I125" s="4"/>
      <c r="J125" s="4"/>
      <c r="K125" s="4"/>
      <c r="L125" s="5"/>
      <c r="M125" s="1"/>
      <c r="N125" s="2"/>
      <c r="O125" s="2"/>
      <c r="P125" s="2"/>
      <c r="Q125" s="2"/>
      <c r="R125" s="2"/>
      <c r="S125" s="2"/>
      <c r="T125" s="2"/>
      <c r="U125" s="2"/>
      <c r="V125" s="2"/>
      <c r="W125" s="2"/>
      <c r="X125" s="2"/>
      <c r="Y125" s="2"/>
      <c r="Z125" s="2"/>
    </row>
    <row r="126" spans="1:26" ht="15" customHeight="1">
      <c r="A126" s="3"/>
      <c r="B126" s="4"/>
      <c r="C126" s="4"/>
      <c r="D126" s="4"/>
      <c r="E126" s="4"/>
      <c r="F126" s="4"/>
      <c r="G126" s="4"/>
      <c r="H126" s="4"/>
      <c r="I126" s="4"/>
      <c r="J126" s="4"/>
      <c r="K126" s="4"/>
      <c r="L126" s="5"/>
      <c r="M126" s="1"/>
      <c r="N126" s="2"/>
      <c r="O126" s="2"/>
      <c r="P126" s="2"/>
      <c r="Q126" s="2"/>
      <c r="R126" s="2"/>
      <c r="S126" s="2"/>
      <c r="T126" s="2"/>
      <c r="U126" s="2"/>
      <c r="V126" s="2"/>
      <c r="W126" s="2"/>
      <c r="X126" s="2"/>
      <c r="Y126" s="2"/>
      <c r="Z126" s="2"/>
    </row>
    <row r="127" spans="1:26" ht="15" customHeight="1">
      <c r="A127" s="3"/>
      <c r="B127" s="4"/>
      <c r="C127" s="4"/>
      <c r="D127" s="4"/>
      <c r="E127" s="4"/>
      <c r="F127" s="4"/>
      <c r="G127" s="4"/>
      <c r="H127" s="4"/>
      <c r="I127" s="4"/>
      <c r="J127" s="4"/>
      <c r="K127" s="4"/>
      <c r="L127" s="5"/>
      <c r="M127" s="1"/>
      <c r="N127" s="2"/>
      <c r="O127" s="2"/>
      <c r="P127" s="2"/>
      <c r="Q127" s="2"/>
      <c r="R127" s="2"/>
      <c r="S127" s="2"/>
      <c r="T127" s="2"/>
      <c r="U127" s="2"/>
      <c r="V127" s="2"/>
      <c r="W127" s="2"/>
      <c r="X127" s="2"/>
      <c r="Y127" s="2"/>
      <c r="Z127" s="2"/>
    </row>
    <row r="128" spans="1:26" ht="15" customHeight="1">
      <c r="A128" s="3"/>
      <c r="B128" s="4"/>
      <c r="C128" s="4"/>
      <c r="D128" s="4"/>
      <c r="E128" s="4"/>
      <c r="F128" s="4"/>
      <c r="G128" s="4"/>
      <c r="H128" s="4"/>
      <c r="I128" s="4"/>
      <c r="J128" s="4"/>
      <c r="K128" s="4"/>
      <c r="L128" s="5"/>
      <c r="M128" s="1"/>
      <c r="N128" s="2"/>
      <c r="O128" s="2"/>
      <c r="P128" s="2"/>
      <c r="Q128" s="2"/>
      <c r="R128" s="2"/>
      <c r="S128" s="2"/>
      <c r="T128" s="2"/>
      <c r="U128" s="2"/>
      <c r="V128" s="2"/>
      <c r="W128" s="2"/>
      <c r="X128" s="2"/>
      <c r="Y128" s="2"/>
      <c r="Z128" s="2"/>
    </row>
    <row r="129" spans="1:26" ht="15" customHeight="1">
      <c r="A129" s="3"/>
      <c r="B129" s="4"/>
      <c r="C129" s="4"/>
      <c r="D129" s="4"/>
      <c r="E129" s="4"/>
      <c r="F129" s="4"/>
      <c r="G129" s="4"/>
      <c r="H129" s="4"/>
      <c r="I129" s="4"/>
      <c r="J129" s="4"/>
      <c r="K129" s="4"/>
      <c r="L129" s="5"/>
      <c r="M129" s="1"/>
      <c r="N129" s="2"/>
      <c r="O129" s="2"/>
      <c r="P129" s="2"/>
      <c r="Q129" s="2"/>
      <c r="R129" s="2"/>
      <c r="S129" s="2"/>
      <c r="T129" s="2"/>
      <c r="U129" s="2"/>
      <c r="V129" s="2"/>
      <c r="W129" s="2"/>
      <c r="X129" s="2"/>
      <c r="Y129" s="2"/>
      <c r="Z129" s="2"/>
    </row>
    <row r="130" spans="1:26" ht="15" customHeight="1">
      <c r="A130" s="3"/>
      <c r="B130" s="4"/>
      <c r="C130" s="4"/>
      <c r="D130" s="4"/>
      <c r="E130" s="4"/>
      <c r="F130" s="4"/>
      <c r="G130" s="4"/>
      <c r="H130" s="4"/>
      <c r="I130" s="4"/>
      <c r="J130" s="4"/>
      <c r="K130" s="4"/>
      <c r="L130" s="5"/>
      <c r="M130" s="1"/>
      <c r="N130" s="2"/>
      <c r="O130" s="2"/>
      <c r="P130" s="2"/>
      <c r="Q130" s="2"/>
      <c r="R130" s="2"/>
      <c r="S130" s="2"/>
      <c r="T130" s="2"/>
      <c r="U130" s="2"/>
      <c r="V130" s="2"/>
      <c r="W130" s="2"/>
      <c r="X130" s="2"/>
      <c r="Y130" s="2"/>
      <c r="Z130" s="2"/>
    </row>
    <row r="131" spans="1:26" ht="15" customHeight="1">
      <c r="A131" s="3"/>
      <c r="B131" s="4"/>
      <c r="C131" s="4"/>
      <c r="D131" s="4"/>
      <c r="E131" s="4"/>
      <c r="F131" s="4"/>
      <c r="G131" s="4"/>
      <c r="H131" s="4"/>
      <c r="I131" s="4"/>
      <c r="J131" s="4"/>
      <c r="K131" s="4"/>
      <c r="L131" s="5"/>
      <c r="M131" s="1"/>
      <c r="N131" s="2"/>
      <c r="O131" s="2"/>
      <c r="P131" s="2"/>
      <c r="Q131" s="2"/>
      <c r="R131" s="2"/>
      <c r="S131" s="2"/>
      <c r="T131" s="2"/>
      <c r="U131" s="2"/>
      <c r="V131" s="2"/>
      <c r="W131" s="2"/>
      <c r="X131" s="2"/>
      <c r="Y131" s="2"/>
      <c r="Z131" s="2"/>
    </row>
    <row r="132" spans="1:26" ht="15" customHeight="1">
      <c r="A132" s="3"/>
      <c r="B132" s="4"/>
      <c r="C132" s="4"/>
      <c r="D132" s="4"/>
      <c r="E132" s="4"/>
      <c r="F132" s="4"/>
      <c r="G132" s="4"/>
      <c r="H132" s="4"/>
      <c r="I132" s="4"/>
      <c r="J132" s="4"/>
      <c r="K132" s="4"/>
      <c r="L132" s="5"/>
      <c r="M132" s="1"/>
      <c r="N132" s="2"/>
      <c r="O132" s="2"/>
      <c r="P132" s="2"/>
      <c r="Q132" s="2"/>
      <c r="R132" s="2"/>
      <c r="S132" s="2"/>
      <c r="T132" s="2"/>
      <c r="U132" s="2"/>
      <c r="V132" s="2"/>
      <c r="W132" s="2"/>
      <c r="X132" s="2"/>
      <c r="Y132" s="2"/>
      <c r="Z132" s="2"/>
    </row>
    <row r="133" spans="1:26" ht="15" customHeight="1">
      <c r="A133" s="3"/>
      <c r="B133" s="4"/>
      <c r="C133" s="4"/>
      <c r="D133" s="4"/>
      <c r="E133" s="4"/>
      <c r="F133" s="4"/>
      <c r="G133" s="4"/>
      <c r="H133" s="4"/>
      <c r="I133" s="4"/>
      <c r="J133" s="4"/>
      <c r="K133" s="4"/>
      <c r="L133" s="5"/>
      <c r="M133" s="1"/>
      <c r="N133" s="2"/>
      <c r="O133" s="2"/>
      <c r="P133" s="2"/>
      <c r="Q133" s="2"/>
      <c r="R133" s="2"/>
      <c r="S133" s="2"/>
      <c r="T133" s="2"/>
      <c r="U133" s="2"/>
      <c r="V133" s="2"/>
      <c r="W133" s="2"/>
      <c r="X133" s="2"/>
      <c r="Y133" s="2"/>
      <c r="Z133" s="2"/>
    </row>
    <row r="134" spans="1:26" ht="15" customHeight="1">
      <c r="A134" s="3"/>
      <c r="B134" s="4"/>
      <c r="C134" s="4"/>
      <c r="D134" s="4"/>
      <c r="E134" s="4"/>
      <c r="F134" s="4"/>
      <c r="G134" s="4"/>
      <c r="H134" s="4"/>
      <c r="I134" s="4"/>
      <c r="J134" s="4"/>
      <c r="K134" s="4"/>
      <c r="L134" s="5"/>
      <c r="M134" s="1"/>
      <c r="N134" s="2"/>
      <c r="O134" s="2"/>
      <c r="P134" s="2"/>
      <c r="Q134" s="2"/>
      <c r="R134" s="2"/>
      <c r="S134" s="2"/>
      <c r="T134" s="2"/>
      <c r="U134" s="2"/>
      <c r="V134" s="2"/>
      <c r="W134" s="2"/>
      <c r="X134" s="2"/>
      <c r="Y134" s="2"/>
      <c r="Z134" s="2"/>
    </row>
    <row r="135" spans="1:26" ht="15" customHeight="1">
      <c r="A135" s="3"/>
      <c r="B135" s="4"/>
      <c r="C135" s="4"/>
      <c r="D135" s="4"/>
      <c r="E135" s="4"/>
      <c r="F135" s="4"/>
      <c r="G135" s="4"/>
      <c r="H135" s="4"/>
      <c r="I135" s="4"/>
      <c r="J135" s="4"/>
      <c r="K135" s="4"/>
      <c r="L135" s="5"/>
      <c r="M135" s="1"/>
      <c r="N135" s="2"/>
      <c r="O135" s="2"/>
      <c r="P135" s="2"/>
      <c r="Q135" s="2"/>
      <c r="R135" s="2"/>
      <c r="S135" s="2"/>
      <c r="T135" s="2"/>
      <c r="U135" s="2"/>
      <c r="V135" s="2"/>
      <c r="W135" s="2"/>
      <c r="X135" s="2"/>
      <c r="Y135" s="2"/>
      <c r="Z135" s="2"/>
    </row>
    <row r="136" spans="1:26" ht="15" customHeight="1">
      <c r="A136" s="3"/>
      <c r="B136" s="4"/>
      <c r="C136" s="4"/>
      <c r="D136" s="4"/>
      <c r="E136" s="4"/>
      <c r="F136" s="4"/>
      <c r="G136" s="4"/>
      <c r="H136" s="4"/>
      <c r="I136" s="4"/>
      <c r="J136" s="4"/>
      <c r="K136" s="4"/>
      <c r="L136" s="5"/>
      <c r="M136" s="1"/>
      <c r="N136" s="2"/>
      <c r="O136" s="2"/>
      <c r="P136" s="2"/>
      <c r="Q136" s="2"/>
      <c r="R136" s="2"/>
      <c r="S136" s="2"/>
      <c r="T136" s="2"/>
      <c r="U136" s="2"/>
      <c r="V136" s="2"/>
      <c r="W136" s="2"/>
      <c r="X136" s="2"/>
      <c r="Y136" s="2"/>
      <c r="Z136" s="2"/>
    </row>
    <row r="137" spans="1:26" ht="15" customHeight="1">
      <c r="A137" s="3"/>
      <c r="B137" s="4"/>
      <c r="C137" s="4"/>
      <c r="D137" s="4"/>
      <c r="E137" s="4"/>
      <c r="F137" s="4"/>
      <c r="G137" s="4"/>
      <c r="H137" s="4"/>
      <c r="I137" s="4"/>
      <c r="J137" s="4"/>
      <c r="K137" s="4"/>
      <c r="L137" s="5"/>
      <c r="M137" s="1"/>
      <c r="N137" s="2"/>
      <c r="O137" s="2"/>
      <c r="P137" s="2"/>
      <c r="Q137" s="2"/>
      <c r="R137" s="2"/>
      <c r="S137" s="2"/>
      <c r="T137" s="2"/>
      <c r="U137" s="2"/>
      <c r="V137" s="2"/>
      <c r="W137" s="2"/>
      <c r="X137" s="2"/>
      <c r="Y137" s="2"/>
      <c r="Z137" s="2"/>
    </row>
    <row r="138" spans="1:26" ht="15" customHeight="1">
      <c r="A138" s="3"/>
      <c r="B138" s="4"/>
      <c r="C138" s="4"/>
      <c r="D138" s="4"/>
      <c r="E138" s="4"/>
      <c r="F138" s="4"/>
      <c r="G138" s="4"/>
      <c r="H138" s="4"/>
      <c r="I138" s="4"/>
      <c r="J138" s="4"/>
      <c r="K138" s="4"/>
      <c r="L138" s="5"/>
      <c r="M138" s="1"/>
      <c r="N138" s="2"/>
      <c r="O138" s="2"/>
      <c r="P138" s="2"/>
      <c r="Q138" s="2"/>
      <c r="R138" s="2"/>
      <c r="S138" s="2"/>
      <c r="T138" s="2"/>
      <c r="U138" s="2"/>
      <c r="V138" s="2"/>
      <c r="W138" s="2"/>
      <c r="X138" s="2"/>
      <c r="Y138" s="2"/>
      <c r="Z138" s="2"/>
    </row>
    <row r="139" spans="1:26" ht="15" customHeight="1">
      <c r="A139" s="3"/>
      <c r="B139" s="4"/>
      <c r="C139" s="4"/>
      <c r="D139" s="4"/>
      <c r="E139" s="4"/>
      <c r="F139" s="4"/>
      <c r="G139" s="4"/>
      <c r="H139" s="4"/>
      <c r="I139" s="4"/>
      <c r="J139" s="4"/>
      <c r="K139" s="4"/>
      <c r="L139" s="5"/>
      <c r="M139" s="1"/>
      <c r="N139" s="2"/>
      <c r="O139" s="2"/>
      <c r="P139" s="2"/>
      <c r="Q139" s="2"/>
      <c r="R139" s="2"/>
      <c r="S139" s="2"/>
      <c r="T139" s="2"/>
      <c r="U139" s="2"/>
      <c r="V139" s="2"/>
      <c r="W139" s="2"/>
      <c r="X139" s="2"/>
      <c r="Y139" s="2"/>
      <c r="Z139" s="2"/>
    </row>
    <row r="140" spans="1:26" ht="15" customHeight="1">
      <c r="A140" s="3"/>
      <c r="B140" s="4"/>
      <c r="C140" s="4"/>
      <c r="D140" s="4"/>
      <c r="E140" s="4"/>
      <c r="F140" s="4"/>
      <c r="G140" s="4"/>
      <c r="H140" s="4"/>
      <c r="I140" s="4"/>
      <c r="J140" s="4"/>
      <c r="K140" s="4"/>
      <c r="L140" s="5"/>
      <c r="M140" s="1"/>
      <c r="N140" s="2"/>
      <c r="O140" s="2"/>
      <c r="P140" s="2"/>
      <c r="Q140" s="2"/>
      <c r="R140" s="2"/>
      <c r="S140" s="2"/>
      <c r="T140" s="2"/>
      <c r="U140" s="2"/>
      <c r="V140" s="2"/>
      <c r="W140" s="2"/>
      <c r="X140" s="2"/>
      <c r="Y140" s="2"/>
      <c r="Z140" s="2"/>
    </row>
    <row r="141" spans="1:26" ht="15" customHeight="1">
      <c r="A141" s="3"/>
      <c r="B141" s="4"/>
      <c r="C141" s="4"/>
      <c r="D141" s="4"/>
      <c r="E141" s="4"/>
      <c r="F141" s="4"/>
      <c r="G141" s="4"/>
      <c r="H141" s="4"/>
      <c r="I141" s="4"/>
      <c r="J141" s="4"/>
      <c r="K141" s="4"/>
      <c r="L141" s="5"/>
      <c r="M141" s="1"/>
      <c r="N141" s="2"/>
      <c r="O141" s="2"/>
      <c r="P141" s="2"/>
      <c r="Q141" s="2"/>
      <c r="R141" s="2"/>
      <c r="S141" s="2"/>
      <c r="T141" s="2"/>
      <c r="U141" s="2"/>
      <c r="V141" s="2"/>
      <c r="W141" s="2"/>
      <c r="X141" s="2"/>
      <c r="Y141" s="2"/>
      <c r="Z141" s="2"/>
    </row>
    <row r="142" spans="1:26" ht="15" customHeight="1">
      <c r="A142" s="3"/>
      <c r="B142" s="4"/>
      <c r="C142" s="4"/>
      <c r="D142" s="4"/>
      <c r="E142" s="4"/>
      <c r="F142" s="4"/>
      <c r="G142" s="4"/>
      <c r="H142" s="4"/>
      <c r="I142" s="4"/>
      <c r="J142" s="4"/>
      <c r="K142" s="4"/>
      <c r="L142" s="5"/>
      <c r="M142" s="1"/>
      <c r="N142" s="2"/>
      <c r="O142" s="2"/>
      <c r="P142" s="2"/>
      <c r="Q142" s="2"/>
      <c r="R142" s="2"/>
      <c r="S142" s="2"/>
      <c r="T142" s="2"/>
      <c r="U142" s="2"/>
      <c r="V142" s="2"/>
      <c r="W142" s="2"/>
      <c r="X142" s="2"/>
      <c r="Y142" s="2"/>
      <c r="Z142" s="2"/>
    </row>
    <row r="143" spans="1:26" ht="15" customHeight="1">
      <c r="A143" s="3"/>
      <c r="B143" s="4"/>
      <c r="C143" s="4"/>
      <c r="D143" s="4"/>
      <c r="E143" s="4"/>
      <c r="F143" s="4"/>
      <c r="G143" s="4"/>
      <c r="H143" s="4"/>
      <c r="I143" s="4"/>
      <c r="J143" s="4"/>
      <c r="K143" s="4"/>
      <c r="L143" s="5"/>
      <c r="M143" s="1"/>
      <c r="N143" s="2"/>
      <c r="O143" s="2"/>
      <c r="P143" s="2"/>
      <c r="Q143" s="2"/>
      <c r="R143" s="2"/>
      <c r="S143" s="2"/>
      <c r="T143" s="2"/>
      <c r="U143" s="2"/>
      <c r="V143" s="2"/>
      <c r="W143" s="2"/>
      <c r="X143" s="2"/>
      <c r="Y143" s="2"/>
      <c r="Z143" s="2"/>
    </row>
    <row r="144" spans="1:26" ht="15" customHeight="1">
      <c r="A144" s="3"/>
      <c r="B144" s="4"/>
      <c r="C144" s="4"/>
      <c r="D144" s="4"/>
      <c r="E144" s="4"/>
      <c r="F144" s="4"/>
      <c r="G144" s="4"/>
      <c r="H144" s="4"/>
      <c r="I144" s="4"/>
      <c r="J144" s="4"/>
      <c r="K144" s="4"/>
      <c r="L144" s="5"/>
      <c r="M144" s="1"/>
      <c r="N144" s="2"/>
      <c r="O144" s="2"/>
      <c r="P144" s="2"/>
      <c r="Q144" s="2"/>
      <c r="R144" s="2"/>
      <c r="S144" s="2"/>
      <c r="T144" s="2"/>
      <c r="U144" s="2"/>
      <c r="V144" s="2"/>
      <c r="W144" s="2"/>
      <c r="X144" s="2"/>
      <c r="Y144" s="2"/>
      <c r="Z144" s="2"/>
    </row>
    <row r="145" spans="1:26" ht="15" customHeight="1">
      <c r="A145" s="3"/>
      <c r="B145" s="4"/>
      <c r="C145" s="4"/>
      <c r="D145" s="4"/>
      <c r="E145" s="4"/>
      <c r="F145" s="4"/>
      <c r="G145" s="4"/>
      <c r="H145" s="4"/>
      <c r="I145" s="4"/>
      <c r="J145" s="4"/>
      <c r="K145" s="4"/>
      <c r="L145" s="5"/>
      <c r="M145" s="1"/>
      <c r="N145" s="2"/>
      <c r="O145" s="2"/>
      <c r="P145" s="2"/>
      <c r="Q145" s="2"/>
      <c r="R145" s="2"/>
      <c r="S145" s="2"/>
      <c r="T145" s="2"/>
      <c r="U145" s="2"/>
      <c r="V145" s="2"/>
      <c r="W145" s="2"/>
      <c r="X145" s="2"/>
      <c r="Y145" s="2"/>
      <c r="Z145" s="2"/>
    </row>
    <row r="146" spans="1:26" ht="15" customHeight="1">
      <c r="A146" s="3"/>
      <c r="B146" s="4"/>
      <c r="C146" s="4"/>
      <c r="D146" s="4"/>
      <c r="E146" s="4"/>
      <c r="F146" s="4"/>
      <c r="G146" s="4"/>
      <c r="H146" s="4"/>
      <c r="I146" s="4"/>
      <c r="J146" s="4"/>
      <c r="K146" s="4"/>
      <c r="L146" s="5"/>
      <c r="M146" s="1"/>
      <c r="N146" s="2"/>
      <c r="O146" s="2"/>
      <c r="P146" s="2"/>
      <c r="Q146" s="2"/>
      <c r="R146" s="2"/>
      <c r="S146" s="2"/>
      <c r="T146" s="2"/>
      <c r="U146" s="2"/>
      <c r="V146" s="2"/>
      <c r="W146" s="2"/>
      <c r="X146" s="2"/>
      <c r="Y146" s="2"/>
      <c r="Z146" s="2"/>
    </row>
    <row r="147" spans="1:26" ht="15" customHeight="1">
      <c r="A147" s="3"/>
      <c r="B147" s="4"/>
      <c r="C147" s="4"/>
      <c r="D147" s="4"/>
      <c r="E147" s="4"/>
      <c r="F147" s="4"/>
      <c r="G147" s="4"/>
      <c r="H147" s="4"/>
      <c r="I147" s="4"/>
      <c r="J147" s="4"/>
      <c r="K147" s="4"/>
      <c r="L147" s="5"/>
      <c r="M147" s="1"/>
      <c r="N147" s="2"/>
      <c r="O147" s="2"/>
      <c r="P147" s="2"/>
      <c r="Q147" s="2"/>
      <c r="R147" s="2"/>
      <c r="S147" s="2"/>
      <c r="T147" s="2"/>
      <c r="U147" s="2"/>
      <c r="V147" s="2"/>
      <c r="W147" s="2"/>
      <c r="X147" s="2"/>
      <c r="Y147" s="2"/>
      <c r="Z147" s="2"/>
    </row>
    <row r="148" spans="1:26" ht="15" customHeight="1">
      <c r="A148" s="3"/>
      <c r="B148" s="4"/>
      <c r="C148" s="4"/>
      <c r="D148" s="4"/>
      <c r="E148" s="4"/>
      <c r="F148" s="4"/>
      <c r="G148" s="4"/>
      <c r="H148" s="4"/>
      <c r="I148" s="4"/>
      <c r="J148" s="4"/>
      <c r="K148" s="4"/>
      <c r="L148" s="5"/>
      <c r="M148" s="1"/>
      <c r="N148" s="2"/>
      <c r="O148" s="2"/>
      <c r="P148" s="2"/>
      <c r="Q148" s="2"/>
      <c r="R148" s="2"/>
      <c r="S148" s="2"/>
      <c r="T148" s="2"/>
      <c r="U148" s="2"/>
      <c r="V148" s="2"/>
      <c r="W148" s="2"/>
      <c r="X148" s="2"/>
      <c r="Y148" s="2"/>
      <c r="Z148" s="2"/>
    </row>
    <row r="149" spans="1:26" ht="15" customHeight="1">
      <c r="A149" s="3"/>
      <c r="B149" s="4"/>
      <c r="C149" s="4"/>
      <c r="D149" s="4"/>
      <c r="E149" s="4"/>
      <c r="F149" s="4"/>
      <c r="G149" s="4"/>
      <c r="H149" s="4"/>
      <c r="I149" s="4"/>
      <c r="J149" s="4"/>
      <c r="K149" s="4"/>
      <c r="L149" s="5"/>
      <c r="M149" s="1"/>
      <c r="N149" s="2"/>
      <c r="O149" s="2"/>
      <c r="P149" s="2"/>
      <c r="Q149" s="2"/>
      <c r="R149" s="2"/>
      <c r="S149" s="2"/>
      <c r="T149" s="2"/>
      <c r="U149" s="2"/>
      <c r="V149" s="2"/>
      <c r="W149" s="2"/>
      <c r="X149" s="2"/>
      <c r="Y149" s="2"/>
      <c r="Z149" s="2"/>
    </row>
    <row r="150" spans="1:26" ht="15" customHeight="1">
      <c r="A150" s="6"/>
      <c r="B150" s="7"/>
      <c r="C150" s="7"/>
      <c r="D150" s="7"/>
      <c r="E150" s="7"/>
      <c r="F150" s="7"/>
      <c r="G150" s="7"/>
      <c r="H150" s="7"/>
      <c r="I150" s="7"/>
      <c r="J150" s="7"/>
      <c r="K150" s="7"/>
      <c r="L150" s="8"/>
      <c r="M150" s="1"/>
      <c r="N150" s="2"/>
      <c r="O150" s="2"/>
      <c r="P150" s="2"/>
      <c r="Q150" s="2"/>
      <c r="R150" s="2"/>
      <c r="S150" s="2"/>
      <c r="T150" s="2"/>
      <c r="U150" s="2"/>
      <c r="V150" s="2"/>
      <c r="W150" s="2"/>
      <c r="X150" s="2"/>
      <c r="Y150" s="2"/>
      <c r="Z150" s="2"/>
    </row>
    <row r="151" spans="1:26" ht="15.75" customHeight="1">
      <c r="A151" s="9"/>
      <c r="B151" s="9"/>
      <c r="C151" s="9"/>
      <c r="D151" s="9"/>
      <c r="E151" s="9"/>
      <c r="F151" s="9"/>
      <c r="G151" s="9"/>
      <c r="H151" s="9"/>
      <c r="I151" s="9"/>
      <c r="J151" s="9"/>
      <c r="K151" s="9"/>
      <c r="L151" s="9"/>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1:L1"/>
    <mergeCell ref="A2:L2"/>
    <mergeCell ref="A3:L21"/>
  </mergeCells>
  <pageMargins left="0.511811024" right="0.511811024" top="0.78740157499999996" bottom="0.7874015749999999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workbookViewId="0">
      <selection activeCell="A16" sqref="A16"/>
    </sheetView>
  </sheetViews>
  <sheetFormatPr baseColWidth="10" defaultColWidth="14.5" defaultRowHeight="15" customHeight="1"/>
  <cols>
    <col min="1" max="1" width="46" customWidth="1"/>
    <col min="2" max="2" width="41.33203125" customWidth="1"/>
    <col min="3" max="3" width="30" customWidth="1"/>
    <col min="4" max="4" width="34" customWidth="1"/>
    <col min="5" max="6" width="20.6640625" customWidth="1"/>
    <col min="7" max="26" width="8.6640625" customWidth="1"/>
  </cols>
  <sheetData>
    <row r="1" spans="1:26" ht="48" customHeight="1">
      <c r="A1" s="191" t="s">
        <v>2</v>
      </c>
      <c r="B1" s="192"/>
      <c r="C1" s="192"/>
      <c r="D1" s="192"/>
      <c r="E1" s="192"/>
      <c r="F1" s="193"/>
      <c r="G1" s="10"/>
      <c r="H1" s="11"/>
      <c r="I1" s="11"/>
      <c r="J1" s="11"/>
      <c r="K1" s="11"/>
      <c r="L1" s="11"/>
      <c r="M1" s="11"/>
      <c r="N1" s="11"/>
      <c r="O1" s="11"/>
      <c r="P1" s="11"/>
      <c r="Q1" s="12"/>
      <c r="R1" s="12"/>
      <c r="S1" s="12"/>
      <c r="T1" s="12"/>
      <c r="U1" s="12"/>
      <c r="V1" s="12"/>
      <c r="W1" s="12"/>
      <c r="X1" s="12"/>
      <c r="Y1" s="12"/>
      <c r="Z1" s="12"/>
    </row>
    <row r="2" spans="1:26" ht="45">
      <c r="A2" s="13" t="s">
        <v>3</v>
      </c>
      <c r="B2" s="14" t="s">
        <v>4</v>
      </c>
      <c r="C2" s="15" t="s">
        <v>5</v>
      </c>
      <c r="D2" s="14" t="s">
        <v>6</v>
      </c>
      <c r="E2" s="16" t="s">
        <v>7</v>
      </c>
      <c r="F2" s="16" t="s">
        <v>8</v>
      </c>
      <c r="G2" s="10"/>
      <c r="H2" s="11"/>
      <c r="I2" s="11"/>
      <c r="J2" s="11"/>
      <c r="K2" s="11"/>
      <c r="L2" s="11"/>
      <c r="M2" s="11"/>
      <c r="N2" s="11"/>
      <c r="O2" s="11"/>
      <c r="P2" s="11"/>
      <c r="Q2" s="12"/>
      <c r="R2" s="12"/>
      <c r="S2" s="12"/>
      <c r="T2" s="12"/>
      <c r="U2" s="12"/>
      <c r="V2" s="12"/>
      <c r="W2" s="12"/>
      <c r="X2" s="12"/>
      <c r="Y2" s="12"/>
      <c r="Z2" s="12"/>
    </row>
    <row r="3" spans="1:26" ht="16">
      <c r="A3" s="194" t="s">
        <v>9</v>
      </c>
      <c r="B3" s="192"/>
      <c r="C3" s="192"/>
      <c r="D3" s="192"/>
      <c r="E3" s="192"/>
      <c r="F3" s="193"/>
      <c r="G3" s="10"/>
      <c r="H3" s="11"/>
      <c r="I3" s="11"/>
      <c r="J3" s="11"/>
      <c r="K3" s="11"/>
      <c r="L3" s="11"/>
      <c r="M3" s="11"/>
      <c r="N3" s="11"/>
      <c r="O3" s="11"/>
      <c r="P3" s="11"/>
      <c r="Q3" s="12"/>
      <c r="R3" s="12"/>
      <c r="S3" s="12"/>
      <c r="T3" s="12"/>
      <c r="U3" s="12"/>
      <c r="V3" s="12"/>
      <c r="W3" s="12"/>
      <c r="X3" s="12"/>
      <c r="Y3" s="12"/>
      <c r="Z3" s="12"/>
    </row>
    <row r="4" spans="1:26" ht="20.25" customHeight="1">
      <c r="A4" s="17" t="s">
        <v>340</v>
      </c>
      <c r="B4" s="18" t="str">
        <f>IFERROR((VLOOKUP(A4,AUX!B3:F96,4,0)),"")</f>
        <v>CAV</v>
      </c>
      <c r="C4" s="19" t="str">
        <f>IFERROR((VLOOKUP(A4,AUX!B3:F96,5,0)),"")</f>
        <v>Vitória</v>
      </c>
      <c r="D4" s="20" t="str">
        <f>IFERROR((VLOOKUP(A4,AUX!B3:F96,3,0)),"")</f>
        <v>Mestrado e Doutorado Acadêmico</v>
      </c>
      <c r="E4" s="21">
        <f>IFERROR((VLOOKUP(A4,AUX!B3:F96,2,0)),"")</f>
        <v>5</v>
      </c>
      <c r="F4" s="22">
        <f ca="1">IFERROR((VLOOKUP(A4,AUX!B3:G96,6,0)),"")</f>
        <v>0</v>
      </c>
      <c r="G4" s="23"/>
      <c r="H4" s="24"/>
      <c r="I4" s="24"/>
      <c r="J4" s="24"/>
      <c r="K4" s="24"/>
      <c r="L4" s="24"/>
      <c r="M4" s="24"/>
      <c r="N4" s="24"/>
      <c r="O4" s="24"/>
      <c r="P4" s="24"/>
      <c r="Q4" s="25"/>
      <c r="R4" s="25"/>
      <c r="S4" s="25"/>
      <c r="T4" s="25"/>
      <c r="U4" s="25"/>
      <c r="V4" s="25"/>
      <c r="W4" s="25"/>
      <c r="X4" s="25"/>
      <c r="Y4" s="25"/>
      <c r="Z4" s="25"/>
    </row>
    <row r="5" spans="1:26">
      <c r="A5" s="26"/>
      <c r="B5" s="27"/>
      <c r="C5" s="26"/>
      <c r="D5" s="26"/>
      <c r="E5" s="26"/>
      <c r="F5" s="26"/>
      <c r="G5" s="24"/>
      <c r="H5" s="24"/>
      <c r="I5" s="24"/>
      <c r="J5" s="24"/>
      <c r="K5" s="24"/>
      <c r="L5" s="24"/>
      <c r="M5" s="24"/>
      <c r="N5" s="24"/>
      <c r="O5" s="24"/>
      <c r="P5" s="24"/>
      <c r="Q5" s="25"/>
      <c r="R5" s="25"/>
      <c r="S5" s="25"/>
      <c r="T5" s="25"/>
      <c r="U5" s="25"/>
      <c r="V5" s="25"/>
      <c r="W5" s="25"/>
      <c r="X5" s="25"/>
      <c r="Y5" s="25"/>
      <c r="Z5" s="25"/>
    </row>
    <row r="6" spans="1:26">
      <c r="A6" s="24"/>
      <c r="B6" s="28"/>
      <c r="C6" s="24"/>
      <c r="D6" s="24"/>
      <c r="E6" s="24"/>
      <c r="F6" s="24"/>
      <c r="G6" s="24"/>
      <c r="H6" s="24"/>
      <c r="I6" s="24"/>
      <c r="J6" s="24"/>
      <c r="K6" s="24"/>
      <c r="L6" s="24"/>
      <c r="M6" s="24"/>
      <c r="N6" s="24"/>
      <c r="O6" s="24"/>
      <c r="P6" s="24"/>
      <c r="Q6" s="25"/>
      <c r="R6" s="25"/>
      <c r="S6" s="25"/>
      <c r="T6" s="25"/>
      <c r="U6" s="25"/>
      <c r="V6" s="25"/>
      <c r="W6" s="25"/>
      <c r="X6" s="25"/>
      <c r="Y6" s="25"/>
      <c r="Z6" s="25"/>
    </row>
    <row r="7" spans="1:26">
      <c r="A7" s="24"/>
      <c r="B7" s="28"/>
      <c r="C7" s="24"/>
      <c r="D7" s="24"/>
      <c r="E7" s="24"/>
      <c r="F7" s="24"/>
      <c r="G7" s="24"/>
      <c r="H7" s="24"/>
      <c r="I7" s="24"/>
      <c r="J7" s="24"/>
      <c r="K7" s="24"/>
      <c r="L7" s="24"/>
      <c r="M7" s="24"/>
      <c r="N7" s="24"/>
      <c r="O7" s="24"/>
      <c r="P7" s="24"/>
      <c r="Q7" s="25"/>
      <c r="R7" s="25"/>
      <c r="S7" s="25"/>
      <c r="T7" s="25"/>
      <c r="U7" s="25"/>
      <c r="V7" s="25"/>
      <c r="W7" s="25"/>
      <c r="X7" s="25"/>
      <c r="Y7" s="25"/>
      <c r="Z7" s="25"/>
    </row>
    <row r="8" spans="1:26">
      <c r="A8" s="24"/>
      <c r="B8" s="28"/>
      <c r="C8" s="24"/>
      <c r="D8" s="24"/>
      <c r="E8" s="24"/>
      <c r="F8" s="24"/>
      <c r="G8" s="24"/>
      <c r="H8" s="24"/>
      <c r="I8" s="24"/>
      <c r="J8" s="24"/>
      <c r="K8" s="24"/>
      <c r="L8" s="24"/>
      <c r="M8" s="24"/>
      <c r="N8" s="24"/>
      <c r="O8" s="24"/>
      <c r="P8" s="24"/>
      <c r="Q8" s="25"/>
      <c r="R8" s="25"/>
      <c r="S8" s="25"/>
      <c r="T8" s="25"/>
      <c r="U8" s="25"/>
      <c r="V8" s="25"/>
      <c r="W8" s="25"/>
      <c r="X8" s="25"/>
      <c r="Y8" s="25"/>
      <c r="Z8" s="25"/>
    </row>
    <row r="9" spans="1:26">
      <c r="A9" s="24"/>
      <c r="B9" s="28"/>
      <c r="C9" s="24"/>
      <c r="D9" s="24"/>
      <c r="E9" s="24"/>
      <c r="F9" s="24"/>
      <c r="G9" s="24"/>
      <c r="H9" s="24"/>
      <c r="I9" s="24"/>
      <c r="J9" s="24"/>
      <c r="K9" s="24"/>
      <c r="L9" s="24"/>
      <c r="M9" s="24"/>
      <c r="N9" s="24"/>
      <c r="O9" s="24"/>
      <c r="P9" s="24"/>
      <c r="Q9" s="25"/>
      <c r="R9" s="25"/>
      <c r="S9" s="25"/>
      <c r="T9" s="25"/>
      <c r="U9" s="25"/>
      <c r="V9" s="25"/>
      <c r="W9" s="25"/>
      <c r="X9" s="25"/>
      <c r="Y9" s="25"/>
      <c r="Z9" s="25"/>
    </row>
    <row r="10" spans="1:26">
      <c r="A10" s="24"/>
      <c r="B10" s="28"/>
      <c r="C10" s="24"/>
      <c r="D10" s="24"/>
      <c r="E10" s="24"/>
      <c r="F10" s="24"/>
      <c r="G10" s="24"/>
      <c r="H10" s="24"/>
      <c r="I10" s="24"/>
      <c r="J10" s="24"/>
      <c r="K10" s="24"/>
      <c r="L10" s="24"/>
      <c r="M10" s="24"/>
      <c r="N10" s="24"/>
      <c r="O10" s="24"/>
      <c r="P10" s="24"/>
      <c r="Q10" s="25"/>
      <c r="R10" s="25"/>
      <c r="S10" s="25"/>
      <c r="T10" s="25"/>
      <c r="U10" s="25"/>
      <c r="V10" s="25"/>
      <c r="W10" s="25"/>
      <c r="X10" s="25"/>
      <c r="Y10" s="25"/>
      <c r="Z10" s="25"/>
    </row>
    <row r="11" spans="1:26">
      <c r="A11" s="24"/>
      <c r="B11" s="28"/>
      <c r="C11" s="24"/>
      <c r="D11" s="24"/>
      <c r="E11" s="24"/>
      <c r="F11" s="24"/>
      <c r="G11" s="24"/>
      <c r="H11" s="24"/>
      <c r="I11" s="24"/>
      <c r="J11" s="24"/>
      <c r="K11" s="24"/>
      <c r="L11" s="24"/>
      <c r="M11" s="24"/>
      <c r="N11" s="24"/>
      <c r="O11" s="24"/>
      <c r="P11" s="24"/>
      <c r="Q11" s="25"/>
      <c r="R11" s="25"/>
      <c r="S11" s="25"/>
      <c r="T11" s="25"/>
      <c r="U11" s="25"/>
      <c r="V11" s="25"/>
      <c r="W11" s="25"/>
      <c r="X11" s="25"/>
      <c r="Y11" s="25"/>
      <c r="Z11" s="25"/>
    </row>
    <row r="12" spans="1:26">
      <c r="A12" s="24"/>
      <c r="B12" s="28"/>
      <c r="C12" s="24"/>
      <c r="D12" s="24"/>
      <c r="E12" s="24"/>
      <c r="F12" s="24"/>
      <c r="G12" s="24"/>
      <c r="H12" s="24"/>
      <c r="I12" s="24"/>
      <c r="J12" s="24"/>
      <c r="K12" s="24"/>
      <c r="L12" s="24"/>
      <c r="M12" s="24"/>
      <c r="N12" s="24"/>
      <c r="O12" s="24"/>
      <c r="P12" s="24"/>
      <c r="Q12" s="25"/>
      <c r="R12" s="25"/>
      <c r="S12" s="25"/>
      <c r="T12" s="25"/>
      <c r="U12" s="25"/>
      <c r="V12" s="25"/>
      <c r="W12" s="25"/>
      <c r="X12" s="25"/>
      <c r="Y12" s="25"/>
      <c r="Z12" s="25"/>
    </row>
    <row r="13" spans="1:26">
      <c r="A13" s="24"/>
      <c r="B13" s="28"/>
      <c r="C13" s="24"/>
      <c r="D13" s="24"/>
      <c r="E13" s="24"/>
      <c r="F13" s="24"/>
      <c r="G13" s="24"/>
      <c r="H13" s="24"/>
      <c r="I13" s="24"/>
      <c r="J13" s="24"/>
      <c r="K13" s="24"/>
      <c r="L13" s="24"/>
      <c r="M13" s="24"/>
      <c r="N13" s="24"/>
      <c r="O13" s="24"/>
      <c r="P13" s="24"/>
      <c r="Q13" s="25"/>
      <c r="R13" s="25"/>
      <c r="S13" s="25"/>
      <c r="T13" s="25"/>
      <c r="U13" s="25"/>
      <c r="V13" s="25"/>
      <c r="W13" s="25"/>
      <c r="X13" s="25"/>
      <c r="Y13" s="25"/>
      <c r="Z13" s="25"/>
    </row>
    <row r="14" spans="1:26">
      <c r="A14" s="24"/>
      <c r="B14" s="28"/>
      <c r="C14" s="24"/>
      <c r="D14" s="24"/>
      <c r="E14" s="24"/>
      <c r="F14" s="24"/>
      <c r="G14" s="24"/>
      <c r="H14" s="24"/>
      <c r="I14" s="24"/>
      <c r="J14" s="24"/>
      <c r="K14" s="24"/>
      <c r="L14" s="24"/>
      <c r="M14" s="24"/>
      <c r="N14" s="24"/>
      <c r="O14" s="24"/>
      <c r="P14" s="24"/>
      <c r="Q14" s="25"/>
      <c r="R14" s="25"/>
      <c r="S14" s="25"/>
      <c r="T14" s="25"/>
      <c r="U14" s="25"/>
      <c r="V14" s="25"/>
      <c r="W14" s="25"/>
      <c r="X14" s="25"/>
      <c r="Y14" s="25"/>
      <c r="Z14" s="25"/>
    </row>
    <row r="15" spans="1:26">
      <c r="A15" s="24"/>
      <c r="B15" s="28"/>
      <c r="C15" s="24"/>
      <c r="D15" s="24"/>
      <c r="E15" s="24"/>
      <c r="F15" s="24"/>
      <c r="G15" s="24"/>
      <c r="H15" s="24"/>
      <c r="I15" s="24"/>
      <c r="J15" s="24"/>
      <c r="K15" s="24"/>
      <c r="L15" s="24"/>
      <c r="M15" s="24"/>
      <c r="N15" s="24"/>
      <c r="O15" s="24"/>
      <c r="P15" s="24"/>
      <c r="Q15" s="25"/>
      <c r="R15" s="25"/>
      <c r="S15" s="25"/>
      <c r="T15" s="25"/>
      <c r="U15" s="25"/>
      <c r="V15" s="25"/>
      <c r="W15" s="25"/>
      <c r="X15" s="25"/>
      <c r="Y15" s="25"/>
      <c r="Z15" s="25"/>
    </row>
    <row r="16" spans="1:26">
      <c r="A16" s="24"/>
      <c r="B16" s="28"/>
      <c r="C16" s="24"/>
      <c r="D16" s="24"/>
      <c r="E16" s="24"/>
      <c r="F16" s="24"/>
      <c r="G16" s="24"/>
      <c r="H16" s="24"/>
      <c r="I16" s="24"/>
      <c r="J16" s="24"/>
      <c r="K16" s="24"/>
      <c r="L16" s="24"/>
      <c r="M16" s="24"/>
      <c r="N16" s="24"/>
      <c r="O16" s="24"/>
      <c r="P16" s="24"/>
      <c r="Q16" s="25"/>
      <c r="R16" s="25"/>
      <c r="S16" s="25"/>
      <c r="T16" s="25"/>
      <c r="U16" s="25"/>
      <c r="V16" s="25"/>
      <c r="W16" s="25"/>
      <c r="X16" s="25"/>
      <c r="Y16" s="25"/>
      <c r="Z16" s="25"/>
    </row>
    <row r="17" spans="1:26">
      <c r="A17" s="24"/>
      <c r="B17" s="28"/>
      <c r="C17" s="24"/>
      <c r="D17" s="24"/>
      <c r="E17" s="24"/>
      <c r="F17" s="24"/>
      <c r="G17" s="24"/>
      <c r="H17" s="24"/>
      <c r="I17" s="24"/>
      <c r="J17" s="24"/>
      <c r="K17" s="24"/>
      <c r="L17" s="24"/>
      <c r="M17" s="24"/>
      <c r="N17" s="24"/>
      <c r="O17" s="24"/>
      <c r="P17" s="24"/>
      <c r="Q17" s="25"/>
      <c r="R17" s="25"/>
      <c r="S17" s="25"/>
      <c r="T17" s="25"/>
      <c r="U17" s="25"/>
      <c r="V17" s="25"/>
      <c r="W17" s="25"/>
      <c r="X17" s="25"/>
      <c r="Y17" s="25"/>
      <c r="Z17" s="25"/>
    </row>
    <row r="18" spans="1:26">
      <c r="A18" s="24"/>
      <c r="B18" s="28"/>
      <c r="C18" s="24"/>
      <c r="D18" s="24"/>
      <c r="E18" s="24"/>
      <c r="F18" s="24"/>
      <c r="G18" s="24"/>
      <c r="H18" s="24"/>
      <c r="I18" s="24"/>
      <c r="J18" s="24"/>
      <c r="K18" s="24"/>
      <c r="L18" s="24"/>
      <c r="M18" s="24"/>
      <c r="N18" s="24"/>
      <c r="O18" s="24"/>
      <c r="P18" s="24"/>
      <c r="Q18" s="25"/>
      <c r="R18" s="25"/>
      <c r="S18" s="25"/>
      <c r="T18" s="25"/>
      <c r="U18" s="25"/>
      <c r="V18" s="25"/>
      <c r="W18" s="25"/>
      <c r="X18" s="25"/>
      <c r="Y18" s="25"/>
      <c r="Z18" s="25"/>
    </row>
    <row r="19" spans="1:26">
      <c r="A19" s="24"/>
      <c r="B19" s="28"/>
      <c r="C19" s="24"/>
      <c r="D19" s="24"/>
      <c r="E19" s="24"/>
      <c r="F19" s="24"/>
      <c r="G19" s="24"/>
      <c r="H19" s="24"/>
      <c r="I19" s="24"/>
      <c r="J19" s="24"/>
      <c r="K19" s="24"/>
      <c r="L19" s="24"/>
      <c r="M19" s="24"/>
      <c r="N19" s="24"/>
      <c r="O19" s="24"/>
      <c r="P19" s="24"/>
      <c r="Q19" s="25"/>
      <c r="R19" s="25"/>
      <c r="S19" s="25"/>
      <c r="T19" s="25"/>
      <c r="U19" s="25"/>
      <c r="V19" s="25"/>
      <c r="W19" s="25"/>
      <c r="X19" s="25"/>
      <c r="Y19" s="25"/>
      <c r="Z19" s="25"/>
    </row>
    <row r="20" spans="1:26">
      <c r="A20" s="24"/>
      <c r="B20" s="28"/>
      <c r="C20" s="24"/>
      <c r="D20" s="24"/>
      <c r="E20" s="24"/>
      <c r="F20" s="24"/>
      <c r="G20" s="24"/>
      <c r="H20" s="24"/>
      <c r="I20" s="24"/>
      <c r="J20" s="24"/>
      <c r="K20" s="24"/>
      <c r="L20" s="24"/>
      <c r="M20" s="24"/>
      <c r="N20" s="24"/>
      <c r="O20" s="24"/>
      <c r="P20" s="24"/>
      <c r="Q20" s="25"/>
      <c r="R20" s="25"/>
      <c r="S20" s="25"/>
      <c r="T20" s="25"/>
      <c r="U20" s="25"/>
      <c r="V20" s="25"/>
      <c r="W20" s="25"/>
      <c r="X20" s="25"/>
      <c r="Y20" s="25"/>
      <c r="Z20" s="25"/>
    </row>
    <row r="21" spans="1:26">
      <c r="A21" s="24"/>
      <c r="B21" s="28"/>
      <c r="C21" s="24"/>
      <c r="D21" s="24"/>
      <c r="E21" s="24"/>
      <c r="F21" s="24"/>
      <c r="G21" s="24"/>
      <c r="H21" s="24"/>
      <c r="I21" s="24"/>
      <c r="J21" s="24"/>
      <c r="K21" s="24"/>
      <c r="L21" s="24"/>
      <c r="M21" s="24"/>
      <c r="N21" s="24"/>
      <c r="O21" s="24"/>
      <c r="P21" s="24"/>
      <c r="Q21" s="25"/>
      <c r="R21" s="25"/>
      <c r="S21" s="25"/>
      <c r="T21" s="25"/>
      <c r="U21" s="25"/>
      <c r="V21" s="25"/>
      <c r="W21" s="25"/>
      <c r="X21" s="25"/>
      <c r="Y21" s="25"/>
      <c r="Z21" s="25"/>
    </row>
    <row r="22" spans="1:26" ht="15.75" customHeight="1">
      <c r="A22" s="24"/>
      <c r="B22" s="28"/>
      <c r="C22" s="24"/>
      <c r="D22" s="24"/>
      <c r="E22" s="24"/>
      <c r="F22" s="24"/>
      <c r="G22" s="24"/>
      <c r="H22" s="24"/>
      <c r="I22" s="24"/>
      <c r="J22" s="24"/>
      <c r="K22" s="24"/>
      <c r="L22" s="24"/>
      <c r="M22" s="24"/>
      <c r="N22" s="24"/>
      <c r="O22" s="24"/>
      <c r="P22" s="24"/>
      <c r="Q22" s="25"/>
      <c r="R22" s="25"/>
      <c r="S22" s="25"/>
      <c r="T22" s="25"/>
      <c r="U22" s="25"/>
      <c r="V22" s="25"/>
      <c r="W22" s="25"/>
      <c r="X22" s="25"/>
      <c r="Y22" s="25"/>
      <c r="Z22" s="25"/>
    </row>
    <row r="23" spans="1:26" ht="15.75" customHeight="1">
      <c r="A23" s="24"/>
      <c r="B23" s="28"/>
      <c r="C23" s="24"/>
      <c r="D23" s="24"/>
      <c r="E23" s="24"/>
      <c r="F23" s="24"/>
      <c r="G23" s="24"/>
      <c r="H23" s="24"/>
      <c r="I23" s="24"/>
      <c r="J23" s="24"/>
      <c r="K23" s="24"/>
      <c r="L23" s="24"/>
      <c r="M23" s="24"/>
      <c r="N23" s="24"/>
      <c r="O23" s="24"/>
      <c r="P23" s="24"/>
      <c r="Q23" s="25"/>
      <c r="R23" s="25"/>
      <c r="S23" s="25"/>
      <c r="T23" s="25"/>
      <c r="U23" s="25"/>
      <c r="V23" s="25"/>
      <c r="W23" s="25"/>
      <c r="X23" s="25"/>
      <c r="Y23" s="25"/>
      <c r="Z23" s="25"/>
    </row>
    <row r="24" spans="1:26" ht="15.75" customHeight="1">
      <c r="A24" s="24"/>
      <c r="B24" s="28"/>
      <c r="C24" s="24"/>
      <c r="D24" s="24"/>
      <c r="E24" s="24"/>
      <c r="F24" s="24"/>
      <c r="G24" s="24"/>
      <c r="H24" s="24"/>
      <c r="I24" s="24"/>
      <c r="J24" s="24"/>
      <c r="K24" s="24"/>
      <c r="L24" s="24"/>
      <c r="M24" s="24"/>
      <c r="N24" s="24"/>
      <c r="O24" s="24"/>
      <c r="P24" s="24"/>
      <c r="Q24" s="25"/>
      <c r="R24" s="25"/>
      <c r="S24" s="25"/>
      <c r="T24" s="25"/>
      <c r="U24" s="25"/>
      <c r="V24" s="25"/>
      <c r="W24" s="25"/>
      <c r="X24" s="25"/>
      <c r="Y24" s="25"/>
      <c r="Z24" s="25"/>
    </row>
    <row r="25" spans="1:26" ht="15.75" customHeight="1">
      <c r="A25" s="24"/>
      <c r="B25" s="28"/>
      <c r="C25" s="24"/>
      <c r="D25" s="24"/>
      <c r="E25" s="24"/>
      <c r="F25" s="24"/>
      <c r="G25" s="24"/>
      <c r="H25" s="24"/>
      <c r="I25" s="24"/>
      <c r="J25" s="24"/>
      <c r="K25" s="24"/>
      <c r="L25" s="24"/>
      <c r="M25" s="24"/>
      <c r="N25" s="24"/>
      <c r="O25" s="24"/>
      <c r="P25" s="24"/>
      <c r="Q25" s="25"/>
      <c r="R25" s="25"/>
      <c r="S25" s="25"/>
      <c r="T25" s="25"/>
      <c r="U25" s="25"/>
      <c r="V25" s="25"/>
      <c r="W25" s="25"/>
      <c r="X25" s="25"/>
      <c r="Y25" s="25"/>
      <c r="Z25" s="25"/>
    </row>
    <row r="26" spans="1:26" ht="15.75" customHeight="1">
      <c r="A26" s="24"/>
      <c r="B26" s="28"/>
      <c r="C26" s="24"/>
      <c r="D26" s="24"/>
      <c r="E26" s="24"/>
      <c r="F26" s="24"/>
      <c r="G26" s="24"/>
      <c r="H26" s="24"/>
      <c r="I26" s="24"/>
      <c r="J26" s="24"/>
      <c r="K26" s="24"/>
      <c r="L26" s="24"/>
      <c r="M26" s="24"/>
      <c r="N26" s="24"/>
      <c r="O26" s="24"/>
      <c r="P26" s="24"/>
      <c r="Q26" s="25"/>
      <c r="R26" s="25"/>
      <c r="S26" s="25"/>
      <c r="T26" s="25"/>
      <c r="U26" s="25"/>
      <c r="V26" s="25"/>
      <c r="W26" s="25"/>
      <c r="X26" s="25"/>
      <c r="Y26" s="25"/>
      <c r="Z26" s="25"/>
    </row>
    <row r="27" spans="1:26" ht="15.75" customHeight="1">
      <c r="A27" s="24"/>
      <c r="B27" s="28"/>
      <c r="C27" s="24"/>
      <c r="D27" s="24"/>
      <c r="E27" s="24"/>
      <c r="F27" s="24"/>
      <c r="G27" s="24"/>
      <c r="H27" s="24"/>
      <c r="I27" s="24"/>
      <c r="J27" s="24"/>
      <c r="K27" s="24"/>
      <c r="L27" s="24"/>
      <c r="M27" s="24"/>
      <c r="N27" s="24"/>
      <c r="O27" s="24"/>
      <c r="P27" s="24"/>
      <c r="Q27" s="25"/>
      <c r="R27" s="25"/>
      <c r="S27" s="25"/>
      <c r="T27" s="25"/>
      <c r="U27" s="25"/>
      <c r="V27" s="25"/>
      <c r="W27" s="25"/>
      <c r="X27" s="25"/>
      <c r="Y27" s="25"/>
      <c r="Z27" s="25"/>
    </row>
    <row r="28" spans="1:26" ht="15.75" customHeight="1">
      <c r="A28" s="24"/>
      <c r="B28" s="28"/>
      <c r="C28" s="24"/>
      <c r="D28" s="24"/>
      <c r="E28" s="24"/>
      <c r="F28" s="24"/>
      <c r="G28" s="24"/>
      <c r="H28" s="24"/>
      <c r="I28" s="24"/>
      <c r="J28" s="24"/>
      <c r="K28" s="24"/>
      <c r="L28" s="24"/>
      <c r="M28" s="24"/>
      <c r="N28" s="24"/>
      <c r="O28" s="24"/>
      <c r="P28" s="24"/>
      <c r="Q28" s="25"/>
      <c r="R28" s="25"/>
      <c r="S28" s="25"/>
      <c r="T28" s="25"/>
      <c r="U28" s="25"/>
      <c r="V28" s="25"/>
      <c r="W28" s="25"/>
      <c r="X28" s="25"/>
      <c r="Y28" s="25"/>
      <c r="Z28" s="25"/>
    </row>
    <row r="29" spans="1:26" ht="15.75" customHeight="1">
      <c r="A29" s="24"/>
      <c r="B29" s="28"/>
      <c r="C29" s="24"/>
      <c r="D29" s="24"/>
      <c r="E29" s="24"/>
      <c r="F29" s="24"/>
      <c r="G29" s="24"/>
      <c r="H29" s="24"/>
      <c r="I29" s="24"/>
      <c r="J29" s="24"/>
      <c r="K29" s="24"/>
      <c r="L29" s="24"/>
      <c r="M29" s="24"/>
      <c r="N29" s="24"/>
      <c r="O29" s="24"/>
      <c r="P29" s="24"/>
      <c r="Q29" s="25"/>
      <c r="R29" s="25"/>
      <c r="S29" s="25"/>
      <c r="T29" s="25"/>
      <c r="U29" s="25"/>
      <c r="V29" s="25"/>
      <c r="W29" s="25"/>
      <c r="X29" s="25"/>
      <c r="Y29" s="25"/>
      <c r="Z29" s="25"/>
    </row>
    <row r="30" spans="1:26" ht="15.75" customHeight="1">
      <c r="A30" s="24"/>
      <c r="B30" s="28"/>
      <c r="C30" s="24"/>
      <c r="D30" s="24"/>
      <c r="E30" s="24"/>
      <c r="F30" s="24"/>
      <c r="G30" s="24"/>
      <c r="H30" s="24"/>
      <c r="I30" s="24"/>
      <c r="J30" s="24"/>
      <c r="K30" s="24"/>
      <c r="L30" s="24"/>
      <c r="M30" s="24"/>
      <c r="N30" s="24"/>
      <c r="O30" s="24"/>
      <c r="P30" s="24"/>
      <c r="Q30" s="25"/>
      <c r="R30" s="25"/>
      <c r="S30" s="25"/>
      <c r="T30" s="25"/>
      <c r="U30" s="25"/>
      <c r="V30" s="25"/>
      <c r="W30" s="25"/>
      <c r="X30" s="25"/>
      <c r="Y30" s="25"/>
      <c r="Z30" s="25"/>
    </row>
    <row r="31" spans="1:26" ht="15.75" customHeight="1">
      <c r="A31" s="24"/>
      <c r="B31" s="28"/>
      <c r="C31" s="24"/>
      <c r="D31" s="24"/>
      <c r="E31" s="24"/>
      <c r="F31" s="24"/>
      <c r="G31" s="24"/>
      <c r="H31" s="24"/>
      <c r="I31" s="24"/>
      <c r="J31" s="24"/>
      <c r="K31" s="24"/>
      <c r="L31" s="24"/>
      <c r="M31" s="24"/>
      <c r="N31" s="24"/>
      <c r="O31" s="24"/>
      <c r="P31" s="24"/>
      <c r="Q31" s="25"/>
      <c r="R31" s="25"/>
      <c r="S31" s="25"/>
      <c r="T31" s="25"/>
      <c r="U31" s="25"/>
      <c r="V31" s="25"/>
      <c r="W31" s="25"/>
      <c r="X31" s="25"/>
      <c r="Y31" s="25"/>
      <c r="Z31" s="25"/>
    </row>
    <row r="32" spans="1:26" ht="15.75" customHeight="1">
      <c r="A32" s="24"/>
      <c r="B32" s="28"/>
      <c r="C32" s="24"/>
      <c r="D32" s="24"/>
      <c r="E32" s="24"/>
      <c r="F32" s="24"/>
      <c r="G32" s="24"/>
      <c r="H32" s="24"/>
      <c r="I32" s="24"/>
      <c r="J32" s="24"/>
      <c r="K32" s="24"/>
      <c r="L32" s="24"/>
      <c r="M32" s="24"/>
      <c r="N32" s="24"/>
      <c r="O32" s="24"/>
      <c r="P32" s="24"/>
      <c r="Q32" s="25"/>
      <c r="R32" s="25"/>
      <c r="S32" s="25"/>
      <c r="T32" s="25"/>
      <c r="U32" s="25"/>
      <c r="V32" s="25"/>
      <c r="W32" s="25"/>
      <c r="X32" s="25"/>
      <c r="Y32" s="25"/>
      <c r="Z32" s="25"/>
    </row>
    <row r="33" spans="1:26" ht="15.75" customHeight="1">
      <c r="A33" s="24"/>
      <c r="B33" s="28"/>
      <c r="C33" s="24"/>
      <c r="D33" s="24"/>
      <c r="E33" s="24"/>
      <c r="F33" s="24"/>
      <c r="G33" s="24"/>
      <c r="H33" s="24"/>
      <c r="I33" s="24"/>
      <c r="J33" s="24"/>
      <c r="K33" s="24"/>
      <c r="L33" s="24"/>
      <c r="M33" s="24"/>
      <c r="N33" s="24"/>
      <c r="O33" s="24"/>
      <c r="P33" s="24"/>
      <c r="Q33" s="25"/>
      <c r="R33" s="25"/>
      <c r="S33" s="25"/>
      <c r="T33" s="25"/>
      <c r="U33" s="25"/>
      <c r="V33" s="25"/>
      <c r="W33" s="25"/>
      <c r="X33" s="25"/>
      <c r="Y33" s="25"/>
      <c r="Z33" s="25"/>
    </row>
    <row r="34" spans="1:26" ht="15.75" customHeight="1">
      <c r="A34" s="24"/>
      <c r="B34" s="28"/>
      <c r="C34" s="24"/>
      <c r="D34" s="24"/>
      <c r="E34" s="24"/>
      <c r="F34" s="24"/>
      <c r="G34" s="24"/>
      <c r="H34" s="24"/>
      <c r="I34" s="24"/>
      <c r="J34" s="24"/>
      <c r="K34" s="24"/>
      <c r="L34" s="24"/>
      <c r="M34" s="24"/>
      <c r="N34" s="24"/>
      <c r="O34" s="24"/>
      <c r="P34" s="24"/>
      <c r="Q34" s="25"/>
      <c r="R34" s="25"/>
      <c r="S34" s="25"/>
      <c r="T34" s="25"/>
      <c r="U34" s="25"/>
      <c r="V34" s="25"/>
      <c r="W34" s="25"/>
      <c r="X34" s="25"/>
      <c r="Y34" s="25"/>
      <c r="Z34" s="25"/>
    </row>
    <row r="35" spans="1:26" ht="15.75" customHeight="1">
      <c r="A35" s="24"/>
      <c r="B35" s="28"/>
      <c r="C35" s="24"/>
      <c r="D35" s="24"/>
      <c r="E35" s="24"/>
      <c r="F35" s="24"/>
      <c r="G35" s="24"/>
      <c r="H35" s="24"/>
      <c r="I35" s="24"/>
      <c r="J35" s="24"/>
      <c r="K35" s="24"/>
      <c r="L35" s="24"/>
      <c r="M35" s="24"/>
      <c r="N35" s="24"/>
      <c r="O35" s="24"/>
      <c r="P35" s="24"/>
      <c r="Q35" s="25"/>
      <c r="R35" s="25"/>
      <c r="S35" s="25"/>
      <c r="T35" s="25"/>
      <c r="U35" s="25"/>
      <c r="V35" s="25"/>
      <c r="W35" s="25"/>
      <c r="X35" s="25"/>
      <c r="Y35" s="25"/>
      <c r="Z35" s="25"/>
    </row>
    <row r="36" spans="1:26" ht="15.75" customHeight="1">
      <c r="A36" s="24"/>
      <c r="B36" s="28"/>
      <c r="C36" s="24"/>
      <c r="D36" s="24"/>
      <c r="E36" s="24"/>
      <c r="F36" s="24"/>
      <c r="G36" s="24"/>
      <c r="H36" s="24"/>
      <c r="I36" s="24"/>
      <c r="J36" s="24"/>
      <c r="K36" s="24"/>
      <c r="L36" s="24"/>
      <c r="M36" s="24"/>
      <c r="N36" s="24"/>
      <c r="O36" s="24"/>
      <c r="P36" s="24"/>
      <c r="Q36" s="25"/>
      <c r="R36" s="25"/>
      <c r="S36" s="25"/>
      <c r="T36" s="25"/>
      <c r="U36" s="25"/>
      <c r="V36" s="25"/>
      <c r="W36" s="25"/>
      <c r="X36" s="25"/>
      <c r="Y36" s="25"/>
      <c r="Z36" s="25"/>
    </row>
    <row r="37" spans="1:26" ht="15.75" customHeight="1">
      <c r="A37" s="24"/>
      <c r="B37" s="28"/>
      <c r="C37" s="24"/>
      <c r="D37" s="24"/>
      <c r="E37" s="24"/>
      <c r="F37" s="24"/>
      <c r="G37" s="24"/>
      <c r="H37" s="24"/>
      <c r="I37" s="24"/>
      <c r="J37" s="24"/>
      <c r="K37" s="24"/>
      <c r="L37" s="24"/>
      <c r="M37" s="24"/>
      <c r="N37" s="24"/>
      <c r="O37" s="24"/>
      <c r="P37" s="24"/>
      <c r="Q37" s="25"/>
      <c r="R37" s="25"/>
      <c r="S37" s="25"/>
      <c r="T37" s="25"/>
      <c r="U37" s="25"/>
      <c r="V37" s="25"/>
      <c r="W37" s="25"/>
      <c r="X37" s="25"/>
      <c r="Y37" s="25"/>
      <c r="Z37" s="25"/>
    </row>
    <row r="38" spans="1:26" ht="15.75" customHeight="1">
      <c r="A38" s="24"/>
      <c r="B38" s="28"/>
      <c r="C38" s="24"/>
      <c r="D38" s="24"/>
      <c r="E38" s="24"/>
      <c r="F38" s="24"/>
      <c r="G38" s="24"/>
      <c r="H38" s="24"/>
      <c r="I38" s="24"/>
      <c r="J38" s="24"/>
      <c r="K38" s="24"/>
      <c r="L38" s="24"/>
      <c r="M38" s="24"/>
      <c r="N38" s="24"/>
      <c r="O38" s="24"/>
      <c r="P38" s="24"/>
      <c r="Q38" s="25"/>
      <c r="R38" s="25"/>
      <c r="S38" s="25"/>
      <c r="T38" s="25"/>
      <c r="U38" s="25"/>
      <c r="V38" s="25"/>
      <c r="W38" s="25"/>
      <c r="X38" s="25"/>
      <c r="Y38" s="25"/>
      <c r="Z38" s="25"/>
    </row>
    <row r="39" spans="1:26" ht="15.75" customHeight="1">
      <c r="A39" s="24"/>
      <c r="B39" s="28"/>
      <c r="C39" s="24"/>
      <c r="D39" s="24"/>
      <c r="E39" s="24"/>
      <c r="F39" s="24"/>
      <c r="G39" s="24"/>
      <c r="H39" s="24"/>
      <c r="I39" s="24"/>
      <c r="J39" s="24"/>
      <c r="K39" s="24"/>
      <c r="L39" s="24"/>
      <c r="M39" s="24"/>
      <c r="N39" s="24"/>
      <c r="O39" s="24"/>
      <c r="P39" s="24"/>
      <c r="Q39" s="25"/>
      <c r="R39" s="25"/>
      <c r="S39" s="25"/>
      <c r="T39" s="25"/>
      <c r="U39" s="25"/>
      <c r="V39" s="25"/>
      <c r="W39" s="25"/>
      <c r="X39" s="25"/>
      <c r="Y39" s="25"/>
      <c r="Z39" s="25"/>
    </row>
    <row r="40" spans="1:26" ht="15.75" customHeight="1">
      <c r="A40" s="24"/>
      <c r="B40" s="28"/>
      <c r="C40" s="24"/>
      <c r="D40" s="24"/>
      <c r="E40" s="24"/>
      <c r="F40" s="24"/>
      <c r="G40" s="24"/>
      <c r="H40" s="24"/>
      <c r="I40" s="24"/>
      <c r="J40" s="24"/>
      <c r="K40" s="24"/>
      <c r="L40" s="24"/>
      <c r="M40" s="24"/>
      <c r="N40" s="24"/>
      <c r="O40" s="24"/>
      <c r="P40" s="24"/>
      <c r="Q40" s="25"/>
      <c r="R40" s="25"/>
      <c r="S40" s="25"/>
      <c r="T40" s="25"/>
      <c r="U40" s="25"/>
      <c r="V40" s="25"/>
      <c r="W40" s="25"/>
      <c r="X40" s="25"/>
      <c r="Y40" s="25"/>
      <c r="Z40" s="25"/>
    </row>
    <row r="41" spans="1:26" ht="15.75" customHeight="1">
      <c r="A41" s="24"/>
      <c r="B41" s="28"/>
      <c r="C41" s="24"/>
      <c r="D41" s="24"/>
      <c r="E41" s="24"/>
      <c r="F41" s="24"/>
      <c r="G41" s="24"/>
      <c r="H41" s="24"/>
      <c r="I41" s="24"/>
      <c r="J41" s="24"/>
      <c r="K41" s="24"/>
      <c r="L41" s="24"/>
      <c r="M41" s="24"/>
      <c r="N41" s="24"/>
      <c r="O41" s="24"/>
      <c r="P41" s="24"/>
      <c r="Q41" s="25"/>
      <c r="R41" s="25"/>
      <c r="S41" s="25"/>
      <c r="T41" s="25"/>
      <c r="U41" s="25"/>
      <c r="V41" s="25"/>
      <c r="W41" s="25"/>
      <c r="X41" s="25"/>
      <c r="Y41" s="25"/>
      <c r="Z41" s="25"/>
    </row>
    <row r="42" spans="1:26" ht="15.75" customHeight="1">
      <c r="A42" s="24"/>
      <c r="B42" s="28"/>
      <c r="C42" s="24"/>
      <c r="D42" s="24"/>
      <c r="E42" s="24"/>
      <c r="F42" s="24"/>
      <c r="G42" s="24"/>
      <c r="H42" s="24"/>
      <c r="I42" s="24"/>
      <c r="J42" s="24"/>
      <c r="K42" s="24"/>
      <c r="L42" s="24"/>
      <c r="M42" s="24"/>
      <c r="N42" s="24"/>
      <c r="O42" s="24"/>
      <c r="P42" s="24"/>
      <c r="Q42" s="25"/>
      <c r="R42" s="25"/>
      <c r="S42" s="25"/>
      <c r="T42" s="25"/>
      <c r="U42" s="25"/>
      <c r="V42" s="25"/>
      <c r="W42" s="25"/>
      <c r="X42" s="25"/>
      <c r="Y42" s="25"/>
      <c r="Z42" s="25"/>
    </row>
    <row r="43" spans="1:26" ht="15.75" customHeight="1">
      <c r="A43" s="24"/>
      <c r="B43" s="28"/>
      <c r="C43" s="24"/>
      <c r="D43" s="24"/>
      <c r="E43" s="24"/>
      <c r="F43" s="24"/>
      <c r="G43" s="24"/>
      <c r="H43" s="24"/>
      <c r="I43" s="24"/>
      <c r="J43" s="24"/>
      <c r="K43" s="24"/>
      <c r="L43" s="24"/>
      <c r="M43" s="24"/>
      <c r="N43" s="24"/>
      <c r="O43" s="24"/>
      <c r="P43" s="24"/>
      <c r="Q43" s="25"/>
      <c r="R43" s="25"/>
      <c r="S43" s="25"/>
      <c r="T43" s="25"/>
      <c r="U43" s="25"/>
      <c r="V43" s="25"/>
      <c r="W43" s="25"/>
      <c r="X43" s="25"/>
      <c r="Y43" s="25"/>
      <c r="Z43" s="25"/>
    </row>
    <row r="44" spans="1:26" ht="15.75" customHeight="1">
      <c r="A44" s="24"/>
      <c r="B44" s="28"/>
      <c r="C44" s="24"/>
      <c r="D44" s="24"/>
      <c r="E44" s="24"/>
      <c r="F44" s="24"/>
      <c r="G44" s="24"/>
      <c r="H44" s="24"/>
      <c r="I44" s="24"/>
      <c r="J44" s="24"/>
      <c r="K44" s="24"/>
      <c r="L44" s="24"/>
      <c r="M44" s="24"/>
      <c r="N44" s="24"/>
      <c r="O44" s="24"/>
      <c r="P44" s="24"/>
      <c r="Q44" s="25"/>
      <c r="R44" s="25"/>
      <c r="S44" s="25"/>
      <c r="T44" s="25"/>
      <c r="U44" s="25"/>
      <c r="V44" s="25"/>
      <c r="W44" s="25"/>
      <c r="X44" s="25"/>
      <c r="Y44" s="25"/>
      <c r="Z44" s="25"/>
    </row>
    <row r="45" spans="1:26" ht="15.75" customHeight="1">
      <c r="A45" s="24"/>
      <c r="B45" s="28"/>
      <c r="C45" s="24"/>
      <c r="D45" s="24"/>
      <c r="E45" s="24"/>
      <c r="F45" s="24"/>
      <c r="G45" s="24"/>
      <c r="H45" s="24"/>
      <c r="I45" s="24"/>
      <c r="J45" s="24"/>
      <c r="K45" s="24"/>
      <c r="L45" s="24"/>
      <c r="M45" s="24"/>
      <c r="N45" s="24"/>
      <c r="O45" s="24"/>
      <c r="P45" s="24"/>
      <c r="Q45" s="25"/>
      <c r="R45" s="25"/>
      <c r="S45" s="25"/>
      <c r="T45" s="25"/>
      <c r="U45" s="25"/>
      <c r="V45" s="25"/>
      <c r="W45" s="25"/>
      <c r="X45" s="25"/>
      <c r="Y45" s="25"/>
      <c r="Z45" s="25"/>
    </row>
    <row r="46" spans="1:26" ht="15.75" customHeight="1">
      <c r="A46" s="24"/>
      <c r="B46" s="28"/>
      <c r="C46" s="24"/>
      <c r="D46" s="24"/>
      <c r="E46" s="24"/>
      <c r="F46" s="24"/>
      <c r="G46" s="24"/>
      <c r="H46" s="24"/>
      <c r="I46" s="24"/>
      <c r="J46" s="24"/>
      <c r="K46" s="24"/>
      <c r="L46" s="24"/>
      <c r="M46" s="24"/>
      <c r="N46" s="24"/>
      <c r="O46" s="24"/>
      <c r="P46" s="24"/>
      <c r="Q46" s="25"/>
      <c r="R46" s="25"/>
      <c r="S46" s="25"/>
      <c r="T46" s="25"/>
      <c r="U46" s="25"/>
      <c r="V46" s="25"/>
      <c r="W46" s="25"/>
      <c r="X46" s="25"/>
      <c r="Y46" s="25"/>
      <c r="Z46" s="25"/>
    </row>
    <row r="47" spans="1:26" ht="15.75" customHeight="1">
      <c r="A47" s="24"/>
      <c r="B47" s="28"/>
      <c r="C47" s="24"/>
      <c r="D47" s="24"/>
      <c r="E47" s="24"/>
      <c r="F47" s="24"/>
      <c r="G47" s="24"/>
      <c r="H47" s="24"/>
      <c r="I47" s="24"/>
      <c r="J47" s="24"/>
      <c r="K47" s="24"/>
      <c r="L47" s="24"/>
      <c r="M47" s="24"/>
      <c r="N47" s="24"/>
      <c r="O47" s="24"/>
      <c r="P47" s="24"/>
      <c r="Q47" s="25"/>
      <c r="R47" s="25"/>
      <c r="S47" s="25"/>
      <c r="T47" s="25"/>
      <c r="U47" s="25"/>
      <c r="V47" s="25"/>
      <c r="W47" s="25"/>
      <c r="X47" s="25"/>
      <c r="Y47" s="25"/>
      <c r="Z47" s="25"/>
    </row>
    <row r="48" spans="1:26" ht="15.75" customHeight="1">
      <c r="A48" s="24"/>
      <c r="B48" s="28"/>
      <c r="C48" s="24"/>
      <c r="D48" s="24"/>
      <c r="E48" s="24"/>
      <c r="F48" s="24"/>
      <c r="G48" s="24"/>
      <c r="H48" s="24"/>
      <c r="I48" s="24"/>
      <c r="J48" s="24"/>
      <c r="K48" s="24"/>
      <c r="L48" s="24"/>
      <c r="M48" s="24"/>
      <c r="N48" s="24"/>
      <c r="O48" s="24"/>
      <c r="P48" s="24"/>
      <c r="Q48" s="25"/>
      <c r="R48" s="25"/>
      <c r="S48" s="25"/>
      <c r="T48" s="25"/>
      <c r="U48" s="25"/>
      <c r="V48" s="25"/>
      <c r="W48" s="25"/>
      <c r="X48" s="25"/>
      <c r="Y48" s="25"/>
      <c r="Z48" s="25"/>
    </row>
    <row r="49" spans="1:26" ht="15.75" customHeight="1">
      <c r="A49" s="24"/>
      <c r="B49" s="28"/>
      <c r="C49" s="24"/>
      <c r="D49" s="24"/>
      <c r="E49" s="24"/>
      <c r="F49" s="24"/>
      <c r="G49" s="24"/>
      <c r="H49" s="24"/>
      <c r="I49" s="24"/>
      <c r="J49" s="24"/>
      <c r="K49" s="24"/>
      <c r="L49" s="24"/>
      <c r="M49" s="24"/>
      <c r="N49" s="24"/>
      <c r="O49" s="24"/>
      <c r="P49" s="24"/>
      <c r="Q49" s="25"/>
      <c r="R49" s="25"/>
      <c r="S49" s="25"/>
      <c r="T49" s="25"/>
      <c r="U49" s="25"/>
      <c r="V49" s="25"/>
      <c r="W49" s="25"/>
      <c r="X49" s="25"/>
      <c r="Y49" s="25"/>
      <c r="Z49" s="25"/>
    </row>
    <row r="50" spans="1:26" ht="15.75" customHeight="1">
      <c r="A50" s="24"/>
      <c r="B50" s="28"/>
      <c r="C50" s="24"/>
      <c r="D50" s="24"/>
      <c r="E50" s="24"/>
      <c r="F50" s="24"/>
      <c r="G50" s="24"/>
      <c r="H50" s="24"/>
      <c r="I50" s="24"/>
      <c r="J50" s="24"/>
      <c r="K50" s="24"/>
      <c r="L50" s="24"/>
      <c r="M50" s="24"/>
      <c r="N50" s="24"/>
      <c r="O50" s="24"/>
      <c r="P50" s="24"/>
      <c r="Q50" s="25"/>
      <c r="R50" s="25"/>
      <c r="S50" s="25"/>
      <c r="T50" s="25"/>
      <c r="U50" s="25"/>
      <c r="V50" s="25"/>
      <c r="W50" s="25"/>
      <c r="X50" s="25"/>
      <c r="Y50" s="25"/>
      <c r="Z50" s="25"/>
    </row>
    <row r="51" spans="1:26" ht="15.75" customHeight="1">
      <c r="A51" s="24"/>
      <c r="B51" s="28"/>
      <c r="C51" s="24"/>
      <c r="D51" s="24"/>
      <c r="E51" s="24"/>
      <c r="F51" s="24"/>
      <c r="G51" s="24"/>
      <c r="H51" s="24"/>
      <c r="I51" s="24"/>
      <c r="J51" s="24"/>
      <c r="K51" s="24"/>
      <c r="L51" s="24"/>
      <c r="M51" s="24"/>
      <c r="N51" s="24"/>
      <c r="O51" s="24"/>
      <c r="P51" s="24"/>
      <c r="Q51" s="25"/>
      <c r="R51" s="25"/>
      <c r="S51" s="25"/>
      <c r="T51" s="25"/>
      <c r="U51" s="25"/>
      <c r="V51" s="25"/>
      <c r="W51" s="25"/>
      <c r="X51" s="25"/>
      <c r="Y51" s="25"/>
      <c r="Z51" s="25"/>
    </row>
    <row r="52" spans="1:26" ht="15.75" customHeight="1">
      <c r="A52" s="24"/>
      <c r="B52" s="28"/>
      <c r="C52" s="24"/>
      <c r="D52" s="24"/>
      <c r="E52" s="24"/>
      <c r="F52" s="24"/>
      <c r="G52" s="24"/>
      <c r="H52" s="24"/>
      <c r="I52" s="24"/>
      <c r="J52" s="24"/>
      <c r="K52" s="24"/>
      <c r="L52" s="24"/>
      <c r="M52" s="24"/>
      <c r="N52" s="24"/>
      <c r="O52" s="24"/>
      <c r="P52" s="24"/>
      <c r="Q52" s="25"/>
      <c r="R52" s="25"/>
      <c r="S52" s="25"/>
      <c r="T52" s="25"/>
      <c r="U52" s="25"/>
      <c r="V52" s="25"/>
      <c r="W52" s="25"/>
      <c r="X52" s="25"/>
      <c r="Y52" s="25"/>
      <c r="Z52" s="25"/>
    </row>
    <row r="53" spans="1:26" ht="15.75" customHeight="1">
      <c r="A53" s="24"/>
      <c r="B53" s="28"/>
      <c r="C53" s="24"/>
      <c r="D53" s="24"/>
      <c r="E53" s="24"/>
      <c r="F53" s="24"/>
      <c r="G53" s="24"/>
      <c r="H53" s="24"/>
      <c r="I53" s="24"/>
      <c r="J53" s="24"/>
      <c r="K53" s="24"/>
      <c r="L53" s="24"/>
      <c r="M53" s="24"/>
      <c r="N53" s="24"/>
      <c r="O53" s="24"/>
      <c r="P53" s="24"/>
      <c r="Q53" s="25"/>
      <c r="R53" s="25"/>
      <c r="S53" s="25"/>
      <c r="T53" s="25"/>
      <c r="U53" s="25"/>
      <c r="V53" s="25"/>
      <c r="W53" s="25"/>
      <c r="X53" s="25"/>
      <c r="Y53" s="25"/>
      <c r="Z53" s="25"/>
    </row>
    <row r="54" spans="1:26" ht="15.75" customHeight="1">
      <c r="A54" s="24"/>
      <c r="B54" s="28"/>
      <c r="C54" s="24"/>
      <c r="D54" s="24"/>
      <c r="E54" s="24"/>
      <c r="F54" s="24"/>
      <c r="G54" s="24"/>
      <c r="H54" s="24"/>
      <c r="I54" s="24"/>
      <c r="J54" s="24"/>
      <c r="K54" s="24"/>
      <c r="L54" s="24"/>
      <c r="M54" s="24"/>
      <c r="N54" s="24"/>
      <c r="O54" s="24"/>
      <c r="P54" s="24"/>
      <c r="Q54" s="25"/>
      <c r="R54" s="25"/>
      <c r="S54" s="25"/>
      <c r="T54" s="25"/>
      <c r="U54" s="25"/>
      <c r="V54" s="25"/>
      <c r="W54" s="25"/>
      <c r="X54" s="25"/>
      <c r="Y54" s="25"/>
      <c r="Z54" s="25"/>
    </row>
    <row r="55" spans="1:26" ht="15.75" customHeight="1">
      <c r="A55" s="24"/>
      <c r="B55" s="28"/>
      <c r="C55" s="24"/>
      <c r="D55" s="24"/>
      <c r="E55" s="24"/>
      <c r="F55" s="24"/>
      <c r="G55" s="24"/>
      <c r="H55" s="24"/>
      <c r="I55" s="24"/>
      <c r="J55" s="24"/>
      <c r="K55" s="24"/>
      <c r="L55" s="24"/>
      <c r="M55" s="24"/>
      <c r="N55" s="24"/>
      <c r="O55" s="24"/>
      <c r="P55" s="24"/>
      <c r="Q55" s="25"/>
      <c r="R55" s="25"/>
      <c r="S55" s="25"/>
      <c r="T55" s="25"/>
      <c r="U55" s="25"/>
      <c r="V55" s="25"/>
      <c r="W55" s="25"/>
      <c r="X55" s="25"/>
      <c r="Y55" s="25"/>
      <c r="Z55" s="25"/>
    </row>
    <row r="56" spans="1:26" ht="15.75" customHeight="1">
      <c r="A56" s="24"/>
      <c r="B56" s="28"/>
      <c r="C56" s="24"/>
      <c r="D56" s="24"/>
      <c r="E56" s="24"/>
      <c r="F56" s="24"/>
      <c r="G56" s="24"/>
      <c r="H56" s="24"/>
      <c r="I56" s="24"/>
      <c r="J56" s="24"/>
      <c r="K56" s="24"/>
      <c r="L56" s="24"/>
      <c r="M56" s="24"/>
      <c r="N56" s="24"/>
      <c r="O56" s="24"/>
      <c r="P56" s="24"/>
      <c r="Q56" s="25"/>
      <c r="R56" s="25"/>
      <c r="S56" s="25"/>
      <c r="T56" s="25"/>
      <c r="U56" s="25"/>
      <c r="V56" s="25"/>
      <c r="W56" s="25"/>
      <c r="X56" s="25"/>
      <c r="Y56" s="25"/>
      <c r="Z56" s="25"/>
    </row>
    <row r="57" spans="1:26" ht="15.75" customHeight="1">
      <c r="A57" s="24"/>
      <c r="B57" s="28"/>
      <c r="C57" s="24"/>
      <c r="D57" s="24"/>
      <c r="E57" s="24"/>
      <c r="F57" s="24"/>
      <c r="G57" s="24"/>
      <c r="H57" s="24"/>
      <c r="I57" s="24"/>
      <c r="J57" s="24"/>
      <c r="K57" s="24"/>
      <c r="L57" s="24"/>
      <c r="M57" s="24"/>
      <c r="N57" s="24"/>
      <c r="O57" s="24"/>
      <c r="P57" s="24"/>
      <c r="Q57" s="25"/>
      <c r="R57" s="25"/>
      <c r="S57" s="25"/>
      <c r="T57" s="25"/>
      <c r="U57" s="25"/>
      <c r="V57" s="25"/>
      <c r="W57" s="25"/>
      <c r="X57" s="25"/>
      <c r="Y57" s="25"/>
      <c r="Z57" s="25"/>
    </row>
    <row r="58" spans="1:26" ht="15.75" customHeight="1">
      <c r="A58" s="24"/>
      <c r="B58" s="28"/>
      <c r="C58" s="24"/>
      <c r="D58" s="24"/>
      <c r="E58" s="24"/>
      <c r="F58" s="24"/>
      <c r="G58" s="24"/>
      <c r="H58" s="24"/>
      <c r="I58" s="24"/>
      <c r="J58" s="24"/>
      <c r="K58" s="24"/>
      <c r="L58" s="24"/>
      <c r="M58" s="24"/>
      <c r="N58" s="24"/>
      <c r="O58" s="24"/>
      <c r="P58" s="24"/>
      <c r="Q58" s="25"/>
      <c r="R58" s="25"/>
      <c r="S58" s="25"/>
      <c r="T58" s="25"/>
      <c r="U58" s="25"/>
      <c r="V58" s="25"/>
      <c r="W58" s="25"/>
      <c r="X58" s="25"/>
      <c r="Y58" s="25"/>
      <c r="Z58" s="25"/>
    </row>
    <row r="59" spans="1:26" ht="15.75" customHeight="1">
      <c r="A59" s="24"/>
      <c r="B59" s="28"/>
      <c r="C59" s="24"/>
      <c r="D59" s="24"/>
      <c r="E59" s="24"/>
      <c r="F59" s="24"/>
      <c r="G59" s="24"/>
      <c r="H59" s="24"/>
      <c r="I59" s="24"/>
      <c r="J59" s="24"/>
      <c r="K59" s="24"/>
      <c r="L59" s="24"/>
      <c r="M59" s="24"/>
      <c r="N59" s="24"/>
      <c r="O59" s="24"/>
      <c r="P59" s="24"/>
      <c r="Q59" s="25"/>
      <c r="R59" s="25"/>
      <c r="S59" s="25"/>
      <c r="T59" s="25"/>
      <c r="U59" s="25"/>
      <c r="V59" s="25"/>
      <c r="W59" s="25"/>
      <c r="X59" s="25"/>
      <c r="Y59" s="25"/>
      <c r="Z59" s="25"/>
    </row>
    <row r="60" spans="1:26" ht="15.75" customHeight="1">
      <c r="A60" s="24"/>
      <c r="B60" s="28"/>
      <c r="C60" s="24"/>
      <c r="D60" s="24"/>
      <c r="E60" s="24"/>
      <c r="F60" s="24"/>
      <c r="G60" s="24"/>
      <c r="H60" s="24"/>
      <c r="I60" s="24"/>
      <c r="J60" s="24"/>
      <c r="K60" s="24"/>
      <c r="L60" s="24"/>
      <c r="M60" s="24"/>
      <c r="N60" s="24"/>
      <c r="O60" s="24"/>
      <c r="P60" s="24"/>
      <c r="Q60" s="25"/>
      <c r="R60" s="25"/>
      <c r="S60" s="25"/>
      <c r="T60" s="25"/>
      <c r="U60" s="25"/>
      <c r="V60" s="25"/>
      <c r="W60" s="25"/>
      <c r="X60" s="25"/>
      <c r="Y60" s="25"/>
      <c r="Z60" s="25"/>
    </row>
    <row r="61" spans="1:26" ht="15.75" customHeight="1">
      <c r="A61" s="24"/>
      <c r="B61" s="28"/>
      <c r="C61" s="24"/>
      <c r="D61" s="24"/>
      <c r="E61" s="24"/>
      <c r="F61" s="24"/>
      <c r="G61" s="24"/>
      <c r="H61" s="24"/>
      <c r="I61" s="24"/>
      <c r="J61" s="24"/>
      <c r="K61" s="24"/>
      <c r="L61" s="24"/>
      <c r="M61" s="24"/>
      <c r="N61" s="24"/>
      <c r="O61" s="24"/>
      <c r="P61" s="24"/>
      <c r="Q61" s="25"/>
      <c r="R61" s="25"/>
      <c r="S61" s="25"/>
      <c r="T61" s="25"/>
      <c r="U61" s="25"/>
      <c r="V61" s="25"/>
      <c r="W61" s="25"/>
      <c r="X61" s="25"/>
      <c r="Y61" s="25"/>
      <c r="Z61" s="25"/>
    </row>
    <row r="62" spans="1:26" ht="15.75" customHeight="1">
      <c r="A62" s="24"/>
      <c r="B62" s="28"/>
      <c r="C62" s="24"/>
      <c r="D62" s="24"/>
      <c r="E62" s="24"/>
      <c r="F62" s="24"/>
      <c r="G62" s="24"/>
      <c r="H62" s="24"/>
      <c r="I62" s="24"/>
      <c r="J62" s="24"/>
      <c r="K62" s="24"/>
      <c r="L62" s="24"/>
      <c r="M62" s="24"/>
      <c r="N62" s="24"/>
      <c r="O62" s="24"/>
      <c r="P62" s="24"/>
      <c r="Q62" s="25"/>
      <c r="R62" s="25"/>
      <c r="S62" s="25"/>
      <c r="T62" s="25"/>
      <c r="U62" s="25"/>
      <c r="V62" s="25"/>
      <c r="W62" s="25"/>
      <c r="X62" s="25"/>
      <c r="Y62" s="25"/>
      <c r="Z62" s="25"/>
    </row>
    <row r="63" spans="1:26" ht="15.75" customHeight="1">
      <c r="A63" s="25"/>
      <c r="B63" s="29"/>
      <c r="C63" s="25"/>
      <c r="D63" s="25"/>
      <c r="E63" s="25"/>
      <c r="F63" s="25"/>
      <c r="G63" s="24"/>
      <c r="H63" s="24"/>
      <c r="I63" s="24"/>
      <c r="J63" s="24"/>
      <c r="K63" s="24"/>
      <c r="L63" s="24"/>
      <c r="M63" s="24"/>
      <c r="N63" s="24"/>
      <c r="O63" s="24"/>
      <c r="P63" s="24"/>
      <c r="Q63" s="25"/>
      <c r="R63" s="25"/>
      <c r="S63" s="25"/>
      <c r="T63" s="25"/>
      <c r="U63" s="25"/>
      <c r="V63" s="25"/>
      <c r="W63" s="25"/>
      <c r="X63" s="25"/>
      <c r="Y63" s="25"/>
      <c r="Z63" s="25"/>
    </row>
    <row r="64" spans="1:26" ht="15.75" customHeight="1">
      <c r="A64" s="30"/>
      <c r="B64" s="29"/>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5.75" customHeight="1">
      <c r="A65" s="24"/>
      <c r="B65" s="29"/>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5.75" customHeight="1">
      <c r="A66" s="24"/>
      <c r="B66" s="29"/>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5.75" customHeight="1">
      <c r="A67" s="24"/>
      <c r="B67" s="29"/>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5.75" customHeight="1">
      <c r="A68" s="24"/>
      <c r="B68" s="29"/>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5.75" customHeight="1">
      <c r="A69" s="24"/>
      <c r="B69" s="29"/>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5.75" customHeight="1">
      <c r="A70" s="24"/>
      <c r="B70" s="29"/>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5.75" customHeight="1">
      <c r="A71" s="24"/>
      <c r="B71" s="29"/>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5.75" customHeight="1">
      <c r="A72" s="24"/>
      <c r="B72" s="29"/>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5.75" customHeight="1">
      <c r="A73" s="24"/>
      <c r="B73" s="29"/>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5.75" customHeight="1">
      <c r="A74" s="24"/>
      <c r="B74" s="29"/>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5.75" customHeight="1">
      <c r="A75" s="24"/>
      <c r="B75" s="29"/>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5.75" customHeight="1">
      <c r="A76" s="24"/>
      <c r="B76" s="29"/>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5.75" customHeight="1">
      <c r="A77" s="24"/>
      <c r="B77" s="29"/>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5.75" customHeight="1">
      <c r="A78" s="24"/>
      <c r="B78" s="29"/>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5.75" customHeight="1">
      <c r="A79" s="24"/>
      <c r="B79" s="29"/>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5.75" customHeight="1">
      <c r="A80" s="24"/>
      <c r="B80" s="29"/>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5.75" customHeight="1">
      <c r="A81" s="24"/>
      <c r="B81" s="29"/>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5.75" customHeight="1">
      <c r="A82" s="24"/>
      <c r="B82" s="29"/>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5.75" customHeight="1">
      <c r="A83" s="24"/>
      <c r="B83" s="29"/>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5.75" customHeight="1">
      <c r="A84" s="24"/>
      <c r="B84" s="29"/>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5.75" customHeight="1">
      <c r="A85" s="24"/>
      <c r="B85" s="29"/>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5.75" customHeight="1">
      <c r="A86" s="24"/>
      <c r="B86" s="29"/>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5.75" customHeight="1">
      <c r="A87" s="24"/>
      <c r="B87" s="29"/>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5.75" customHeight="1">
      <c r="A88" s="24"/>
      <c r="B88" s="29"/>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5.75" customHeight="1">
      <c r="A89" s="24"/>
      <c r="B89" s="29"/>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5.75" customHeight="1">
      <c r="A90" s="24"/>
      <c r="B90" s="29"/>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5.75" customHeight="1">
      <c r="A91" s="24"/>
      <c r="B91" s="29"/>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5.75" customHeight="1">
      <c r="A92" s="24"/>
      <c r="B92" s="29"/>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75" customHeight="1">
      <c r="A93" s="24"/>
      <c r="B93" s="29"/>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5.75" customHeight="1">
      <c r="A94" s="24"/>
      <c r="B94" s="29"/>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5.75" customHeight="1">
      <c r="A95" s="24"/>
      <c r="B95" s="29"/>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5.75" customHeight="1">
      <c r="A96" s="24"/>
      <c r="B96" s="29"/>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5.75" customHeight="1">
      <c r="A97" s="24"/>
      <c r="B97" s="29"/>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5.75" customHeight="1">
      <c r="A98" s="24"/>
      <c r="B98" s="29"/>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5.75" customHeight="1">
      <c r="A99" s="24"/>
      <c r="B99" s="29"/>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5.75" customHeight="1">
      <c r="A100" s="24"/>
      <c r="B100" s="29"/>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5.75" customHeight="1">
      <c r="A101" s="24"/>
      <c r="B101" s="29"/>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5.75" customHeight="1">
      <c r="A102" s="24"/>
      <c r="B102" s="29"/>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5.75" customHeight="1">
      <c r="A103" s="24"/>
      <c r="B103" s="29"/>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5.75" customHeight="1">
      <c r="A104" s="24"/>
      <c r="B104" s="29"/>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5.75" customHeight="1">
      <c r="A105" s="24"/>
      <c r="B105" s="29"/>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5.75" customHeight="1">
      <c r="A106" s="24"/>
      <c r="B106" s="29"/>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5.75" customHeight="1">
      <c r="A107" s="24"/>
      <c r="B107" s="29"/>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5.75" customHeight="1">
      <c r="A108" s="24"/>
      <c r="B108" s="29"/>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5.75" customHeight="1">
      <c r="A109" s="24"/>
      <c r="B109" s="29"/>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5.75" customHeight="1">
      <c r="A110" s="24"/>
      <c r="B110" s="29"/>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5.75" customHeight="1">
      <c r="A111" s="24"/>
      <c r="B111" s="29"/>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5.75" customHeight="1">
      <c r="A112" s="24"/>
      <c r="B112" s="29"/>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5.75" customHeight="1">
      <c r="A113" s="24"/>
      <c r="B113" s="29"/>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5.75" customHeight="1">
      <c r="A114" s="24"/>
      <c r="B114" s="29"/>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5.75" customHeight="1">
      <c r="A115" s="24"/>
      <c r="B115" s="29"/>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5.75" customHeight="1">
      <c r="A116" s="24"/>
      <c r="B116" s="29"/>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5.75" customHeight="1">
      <c r="A117" s="24"/>
      <c r="B117" s="29"/>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5.75" customHeight="1">
      <c r="A118" s="24"/>
      <c r="B118" s="29"/>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5.75" customHeight="1">
      <c r="A119" s="31"/>
      <c r="B119" s="29"/>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5.75" customHeight="1">
      <c r="A120" s="24"/>
      <c r="B120" s="29"/>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5.75" customHeight="1">
      <c r="A121" s="24"/>
      <c r="B121" s="29"/>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5.75" customHeight="1">
      <c r="A122" s="24"/>
      <c r="B122" s="29"/>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5.75" customHeight="1">
      <c r="A123" s="24"/>
      <c r="B123" s="29"/>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5.75" customHeight="1">
      <c r="A124" s="24"/>
      <c r="B124" s="29"/>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5.75" customHeight="1">
      <c r="A125" s="24"/>
      <c r="B125" s="29"/>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5.75" customHeight="1">
      <c r="A126" s="24"/>
      <c r="B126" s="29"/>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5.75" customHeight="1">
      <c r="A127" s="24"/>
      <c r="B127" s="29"/>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5.75" customHeight="1">
      <c r="A128" s="24"/>
      <c r="B128" s="29"/>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5.75" customHeight="1">
      <c r="A129" s="24"/>
      <c r="B129" s="29"/>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5.75" customHeight="1">
      <c r="A130" s="24"/>
      <c r="B130" s="29"/>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5.75" customHeight="1">
      <c r="A131" s="24"/>
      <c r="B131" s="29"/>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5.75" customHeight="1">
      <c r="A132" s="24"/>
      <c r="B132" s="29"/>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5.75" customHeight="1">
      <c r="A133" s="24"/>
      <c r="B133" s="29"/>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5.75" customHeight="1">
      <c r="A134" s="24"/>
      <c r="B134" s="29"/>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5.75" customHeight="1">
      <c r="A135" s="24"/>
      <c r="B135" s="29"/>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5.75" customHeight="1">
      <c r="A136" s="24"/>
      <c r="B136" s="29"/>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5.75" customHeight="1">
      <c r="A137" s="24"/>
      <c r="B137" s="29"/>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5.75" customHeight="1">
      <c r="A138" s="24"/>
      <c r="B138" s="29"/>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5.75" customHeight="1">
      <c r="A139" s="24"/>
      <c r="B139" s="29"/>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5.75" customHeight="1">
      <c r="A140" s="24"/>
      <c r="B140" s="29"/>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5.75" customHeight="1">
      <c r="A141" s="24"/>
      <c r="B141" s="29"/>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5.75" customHeight="1">
      <c r="A142" s="24"/>
      <c r="B142" s="29"/>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5.75" customHeight="1">
      <c r="A143" s="24"/>
      <c r="B143" s="29"/>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5.75" customHeight="1">
      <c r="A144" s="24"/>
      <c r="B144" s="29"/>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5.75" customHeight="1">
      <c r="A145" s="24"/>
      <c r="B145" s="29"/>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5.75" customHeight="1">
      <c r="A146" s="24"/>
      <c r="B146" s="29"/>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5.75" customHeight="1">
      <c r="A147" s="24"/>
      <c r="B147" s="29"/>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5.75" customHeight="1">
      <c r="A148" s="24"/>
      <c r="B148" s="29"/>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5.75" customHeight="1">
      <c r="A149" s="24"/>
      <c r="B149" s="29"/>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5.75" customHeight="1">
      <c r="A150" s="24"/>
      <c r="B150" s="29"/>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5.75" customHeight="1">
      <c r="A151" s="24"/>
      <c r="B151" s="29"/>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5.75" customHeight="1">
      <c r="A152" s="24"/>
      <c r="B152" s="29"/>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5.75" customHeight="1">
      <c r="A153" s="24"/>
      <c r="B153" s="29"/>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5.75" customHeight="1">
      <c r="A154" s="24"/>
      <c r="B154" s="29"/>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5.75" customHeight="1">
      <c r="A155" s="24"/>
      <c r="B155" s="29"/>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5.75" customHeight="1">
      <c r="A156" s="24"/>
      <c r="B156" s="29"/>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5.75" customHeight="1">
      <c r="A157" s="25"/>
      <c r="B157" s="29"/>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5.75" customHeight="1">
      <c r="A158" s="25"/>
      <c r="B158" s="29"/>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5.75" customHeight="1">
      <c r="A159" s="25"/>
      <c r="B159" s="29"/>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5.75" customHeight="1">
      <c r="A160" s="25"/>
      <c r="B160" s="29"/>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5.75" customHeight="1">
      <c r="A161" s="25"/>
      <c r="B161" s="29"/>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5.75" customHeight="1">
      <c r="A162" s="25"/>
      <c r="B162" s="29"/>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5.75" customHeight="1">
      <c r="A163" s="25"/>
      <c r="B163" s="29"/>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5.75" customHeight="1">
      <c r="A164" s="25"/>
      <c r="B164" s="29"/>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5.75" customHeight="1">
      <c r="A165" s="25"/>
      <c r="B165" s="29"/>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5.75" customHeight="1">
      <c r="A166" s="25"/>
      <c r="B166" s="29"/>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5.75" customHeight="1">
      <c r="A167" s="25"/>
      <c r="B167" s="29"/>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5.75" customHeight="1">
      <c r="A168" s="25"/>
      <c r="B168" s="29"/>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5.75" customHeight="1">
      <c r="A169" s="25"/>
      <c r="B169" s="29"/>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5.75" customHeight="1">
      <c r="A170" s="25"/>
      <c r="B170" s="29"/>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5.75" customHeight="1">
      <c r="A171" s="25"/>
      <c r="B171" s="29"/>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5.75" customHeight="1">
      <c r="A172" s="25"/>
      <c r="B172" s="29"/>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5.75" customHeight="1">
      <c r="A173" s="25"/>
      <c r="B173" s="29"/>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5.75" customHeight="1">
      <c r="A174" s="25"/>
      <c r="B174" s="29"/>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5.75" customHeight="1">
      <c r="A175" s="25"/>
      <c r="B175" s="29"/>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5.75" customHeight="1">
      <c r="A176" s="25"/>
      <c r="B176" s="29"/>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5.75" customHeight="1">
      <c r="A177" s="25"/>
      <c r="B177" s="29"/>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5.75" customHeight="1">
      <c r="A178" s="25"/>
      <c r="B178" s="29"/>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5.75" customHeight="1">
      <c r="A179" s="25"/>
      <c r="B179" s="29"/>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5.75" customHeight="1">
      <c r="A180" s="25"/>
      <c r="B180" s="29"/>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5.75" customHeight="1">
      <c r="A181" s="25"/>
      <c r="B181" s="29"/>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5.75" customHeight="1">
      <c r="A182" s="25"/>
      <c r="B182" s="29"/>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5.75" customHeight="1">
      <c r="A183" s="25"/>
      <c r="B183" s="29"/>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5.75" customHeight="1">
      <c r="A184" s="25"/>
      <c r="B184" s="29"/>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5.75" customHeight="1">
      <c r="A185" s="25"/>
      <c r="B185" s="29"/>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5.75" customHeight="1">
      <c r="A186" s="25"/>
      <c r="B186" s="29"/>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5.75" customHeight="1">
      <c r="A187" s="25"/>
      <c r="B187" s="29"/>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5.75" customHeight="1">
      <c r="A188" s="25"/>
      <c r="B188" s="29"/>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5.75" customHeight="1">
      <c r="A189" s="25"/>
      <c r="B189" s="29"/>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5.75" customHeight="1">
      <c r="A190" s="25"/>
      <c r="B190" s="29"/>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5.75" customHeight="1">
      <c r="A191" s="25"/>
      <c r="B191" s="29"/>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5.75" customHeight="1">
      <c r="A192" s="25"/>
      <c r="B192" s="29"/>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5.75" customHeight="1">
      <c r="A193" s="25"/>
      <c r="B193" s="29"/>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5.75" customHeight="1">
      <c r="A194" s="25"/>
      <c r="B194" s="29"/>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5.75" customHeight="1">
      <c r="A195" s="25"/>
      <c r="B195" s="29"/>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5.75" customHeight="1">
      <c r="A196" s="25"/>
      <c r="B196" s="29"/>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5.75" customHeight="1">
      <c r="A197" s="25"/>
      <c r="B197" s="29"/>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5.75" customHeight="1">
      <c r="A198" s="25"/>
      <c r="B198" s="29"/>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5.75" customHeight="1">
      <c r="A199" s="25"/>
      <c r="B199" s="29"/>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5.75" customHeight="1">
      <c r="A200" s="25"/>
      <c r="B200" s="29"/>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5.75" customHeight="1">
      <c r="A201" s="25"/>
      <c r="B201" s="29"/>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5.75" customHeight="1">
      <c r="A202" s="25"/>
      <c r="B202" s="29"/>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5.75" customHeight="1">
      <c r="A203" s="25"/>
      <c r="B203" s="29"/>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5.75" customHeight="1">
      <c r="A204" s="25"/>
      <c r="B204" s="29"/>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5.75" customHeight="1">
      <c r="A205" s="25"/>
      <c r="B205" s="29"/>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5.75" customHeight="1">
      <c r="A206" s="25"/>
      <c r="B206" s="29"/>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5.75" customHeight="1">
      <c r="A207" s="25"/>
      <c r="B207" s="29"/>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5.75" customHeight="1">
      <c r="A208" s="25"/>
      <c r="B208" s="29"/>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5.75" customHeight="1">
      <c r="A209" s="25"/>
      <c r="B209" s="29"/>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5.75" customHeight="1">
      <c r="A210" s="25"/>
      <c r="B210" s="29"/>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5.75" customHeight="1">
      <c r="A211" s="25"/>
      <c r="B211" s="29"/>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5.75" customHeight="1">
      <c r="A212" s="25"/>
      <c r="B212" s="29"/>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5.75" customHeight="1">
      <c r="A213" s="25"/>
      <c r="B213" s="29"/>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5.75" customHeight="1">
      <c r="A214" s="25"/>
      <c r="B214" s="29"/>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5.75" customHeight="1">
      <c r="A215" s="25"/>
      <c r="B215" s="29"/>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5.75" customHeight="1">
      <c r="A216" s="25"/>
      <c r="B216" s="29"/>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5.75" customHeight="1">
      <c r="A217" s="25"/>
      <c r="B217" s="29"/>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5.75" customHeight="1">
      <c r="A218" s="25"/>
      <c r="B218" s="29"/>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5.75" customHeight="1">
      <c r="A219" s="25"/>
      <c r="B219" s="29"/>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5.75" customHeight="1">
      <c r="A220" s="25"/>
      <c r="B220" s="29"/>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5.75" customHeight="1">
      <c r="A221" s="25"/>
      <c r="B221" s="29"/>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A1:F1"/>
    <mergeCell ref="A3:F3"/>
  </mergeCells>
  <pageMargins left="0.51180555555555596" right="0.51180555555555596" top="0.78749999999999998" bottom="0.78749999999999998"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AUX!$B$2:$B$96</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election activeCell="N17" sqref="N17"/>
    </sheetView>
  </sheetViews>
  <sheetFormatPr baseColWidth="10" defaultColWidth="14.5" defaultRowHeight="15" customHeight="1"/>
  <sheetData>
    <row r="1" spans="1:26" ht="25">
      <c r="A1" s="195" t="s">
        <v>11</v>
      </c>
      <c r="B1" s="196"/>
      <c r="C1" s="196"/>
      <c r="D1" s="196"/>
      <c r="E1" s="196"/>
      <c r="F1" s="196"/>
      <c r="G1" s="196"/>
      <c r="H1" s="196"/>
      <c r="I1" s="196"/>
      <c r="J1" s="196"/>
      <c r="K1" s="196"/>
      <c r="L1" s="196"/>
      <c r="M1" s="197"/>
      <c r="N1" s="2"/>
      <c r="O1" s="2"/>
      <c r="P1" s="2"/>
      <c r="Q1" s="2"/>
      <c r="R1" s="2"/>
      <c r="S1" s="2"/>
      <c r="T1" s="2"/>
      <c r="U1" s="2"/>
      <c r="V1" s="2"/>
      <c r="W1" s="2"/>
      <c r="X1" s="2"/>
      <c r="Y1" s="2"/>
      <c r="Z1" s="2"/>
    </row>
    <row r="2" spans="1:26" ht="42" customHeight="1">
      <c r="A2" s="185" t="s">
        <v>12</v>
      </c>
      <c r="B2" s="186"/>
      <c r="C2" s="186"/>
      <c r="D2" s="186"/>
      <c r="E2" s="186"/>
      <c r="F2" s="186"/>
      <c r="G2" s="186"/>
      <c r="H2" s="186"/>
      <c r="I2" s="186"/>
      <c r="J2" s="186"/>
      <c r="K2" s="186"/>
      <c r="L2" s="186"/>
      <c r="M2" s="187"/>
      <c r="N2" s="1"/>
      <c r="O2" s="2"/>
      <c r="P2" s="2"/>
      <c r="Q2" s="2"/>
      <c r="R2" s="2"/>
      <c r="S2" s="2"/>
      <c r="T2" s="2"/>
      <c r="U2" s="2"/>
      <c r="V2" s="2"/>
      <c r="W2" s="2"/>
      <c r="X2" s="2"/>
      <c r="Y2" s="2"/>
      <c r="Z2" s="2"/>
    </row>
    <row r="3" spans="1:26" ht="15" customHeight="1">
      <c r="A3" s="264" t="s">
        <v>359</v>
      </c>
      <c r="B3" s="186"/>
      <c r="C3" s="186"/>
      <c r="D3" s="186"/>
      <c r="E3" s="186"/>
      <c r="F3" s="186"/>
      <c r="G3" s="186"/>
      <c r="H3" s="186"/>
      <c r="I3" s="186"/>
      <c r="J3" s="186"/>
      <c r="K3" s="186"/>
      <c r="L3" s="186"/>
      <c r="M3" s="187"/>
      <c r="N3" s="1"/>
      <c r="O3" s="2"/>
      <c r="P3" s="2"/>
      <c r="Q3" s="2"/>
      <c r="R3" s="2"/>
      <c r="S3" s="2"/>
      <c r="T3" s="2"/>
      <c r="U3" s="2"/>
      <c r="V3" s="2"/>
      <c r="W3" s="2"/>
      <c r="X3" s="2"/>
      <c r="Y3" s="2"/>
      <c r="Z3" s="2"/>
    </row>
    <row r="4" spans="1:26" ht="15" customHeight="1">
      <c r="A4" s="190"/>
      <c r="B4" s="188"/>
      <c r="C4" s="188"/>
      <c r="D4" s="188"/>
      <c r="E4" s="188"/>
      <c r="F4" s="188"/>
      <c r="G4" s="188"/>
      <c r="H4" s="188"/>
      <c r="I4" s="188"/>
      <c r="J4" s="188"/>
      <c r="K4" s="188"/>
      <c r="L4" s="188"/>
      <c r="M4" s="189"/>
      <c r="N4" s="1"/>
      <c r="O4" s="2"/>
      <c r="P4" s="2"/>
      <c r="Q4" s="2"/>
      <c r="R4" s="2"/>
      <c r="S4" s="2"/>
      <c r="T4" s="2"/>
      <c r="U4" s="2"/>
      <c r="V4" s="2"/>
      <c r="W4" s="2"/>
      <c r="X4" s="2"/>
      <c r="Y4" s="2"/>
      <c r="Z4" s="2"/>
    </row>
    <row r="5" spans="1:26" ht="15" customHeight="1">
      <c r="A5" s="190"/>
      <c r="B5" s="188"/>
      <c r="C5" s="188"/>
      <c r="D5" s="188"/>
      <c r="E5" s="188"/>
      <c r="F5" s="188"/>
      <c r="G5" s="188"/>
      <c r="H5" s="188"/>
      <c r="I5" s="188"/>
      <c r="J5" s="188"/>
      <c r="K5" s="188"/>
      <c r="L5" s="188"/>
      <c r="M5" s="189"/>
      <c r="N5" s="1"/>
      <c r="O5" s="2"/>
      <c r="P5" s="2"/>
      <c r="Q5" s="2"/>
      <c r="R5" s="2"/>
      <c r="S5" s="2"/>
      <c r="T5" s="2"/>
      <c r="U5" s="2"/>
      <c r="V5" s="2"/>
      <c r="W5" s="2"/>
      <c r="X5" s="2"/>
      <c r="Y5" s="2"/>
      <c r="Z5" s="2"/>
    </row>
    <row r="6" spans="1:26" ht="15" customHeight="1">
      <c r="A6" s="190"/>
      <c r="B6" s="188"/>
      <c r="C6" s="188"/>
      <c r="D6" s="188"/>
      <c r="E6" s="188"/>
      <c r="F6" s="188"/>
      <c r="G6" s="188"/>
      <c r="H6" s="188"/>
      <c r="I6" s="188"/>
      <c r="J6" s="188"/>
      <c r="K6" s="188"/>
      <c r="L6" s="188"/>
      <c r="M6" s="189"/>
      <c r="N6" s="1"/>
      <c r="O6" s="2"/>
      <c r="P6" s="2"/>
      <c r="Q6" s="2"/>
      <c r="R6" s="2"/>
      <c r="S6" s="2"/>
      <c r="T6" s="2"/>
      <c r="U6" s="2"/>
      <c r="V6" s="2"/>
      <c r="W6" s="2"/>
      <c r="X6" s="2"/>
      <c r="Y6" s="2"/>
      <c r="Z6" s="2"/>
    </row>
    <row r="7" spans="1:26" ht="15" customHeight="1">
      <c r="A7" s="190"/>
      <c r="B7" s="188"/>
      <c r="C7" s="188"/>
      <c r="D7" s="188"/>
      <c r="E7" s="188"/>
      <c r="F7" s="188"/>
      <c r="G7" s="188"/>
      <c r="H7" s="188"/>
      <c r="I7" s="188"/>
      <c r="J7" s="188"/>
      <c r="K7" s="188"/>
      <c r="L7" s="188"/>
      <c r="M7" s="189"/>
      <c r="N7" s="1"/>
      <c r="O7" s="2"/>
      <c r="P7" s="2"/>
      <c r="Q7" s="2"/>
      <c r="R7" s="2"/>
      <c r="S7" s="2"/>
      <c r="T7" s="2"/>
      <c r="U7" s="2"/>
      <c r="V7" s="2"/>
      <c r="W7" s="2"/>
      <c r="X7" s="2"/>
      <c r="Y7" s="2"/>
      <c r="Z7" s="2"/>
    </row>
    <row r="8" spans="1:26" ht="15" customHeight="1">
      <c r="A8" s="190"/>
      <c r="B8" s="188"/>
      <c r="C8" s="188"/>
      <c r="D8" s="188"/>
      <c r="E8" s="188"/>
      <c r="F8" s="188"/>
      <c r="G8" s="188"/>
      <c r="H8" s="188"/>
      <c r="I8" s="188"/>
      <c r="J8" s="188"/>
      <c r="K8" s="188"/>
      <c r="L8" s="188"/>
      <c r="M8" s="189"/>
      <c r="N8" s="1"/>
      <c r="O8" s="2"/>
      <c r="P8" s="2"/>
      <c r="Q8" s="2"/>
      <c r="R8" s="2"/>
      <c r="S8" s="2"/>
      <c r="T8" s="2"/>
      <c r="U8" s="2"/>
      <c r="V8" s="2"/>
      <c r="W8" s="2"/>
      <c r="X8" s="2"/>
      <c r="Y8" s="2"/>
      <c r="Z8" s="2"/>
    </row>
    <row r="9" spans="1:26" ht="15" customHeight="1">
      <c r="A9" s="190"/>
      <c r="B9" s="188"/>
      <c r="C9" s="188"/>
      <c r="D9" s="188"/>
      <c r="E9" s="188"/>
      <c r="F9" s="188"/>
      <c r="G9" s="188"/>
      <c r="H9" s="188"/>
      <c r="I9" s="188"/>
      <c r="J9" s="188"/>
      <c r="K9" s="188"/>
      <c r="L9" s="188"/>
      <c r="M9" s="189"/>
      <c r="N9" s="1"/>
      <c r="O9" s="2"/>
      <c r="P9" s="2"/>
      <c r="Q9" s="2"/>
      <c r="R9" s="2"/>
      <c r="S9" s="2"/>
      <c r="T9" s="2"/>
      <c r="U9" s="2"/>
      <c r="V9" s="2"/>
      <c r="W9" s="2"/>
      <c r="X9" s="2"/>
      <c r="Y9" s="2"/>
      <c r="Z9" s="2"/>
    </row>
    <row r="10" spans="1:26" ht="15" customHeight="1">
      <c r="A10" s="190"/>
      <c r="B10" s="188"/>
      <c r="C10" s="188"/>
      <c r="D10" s="188"/>
      <c r="E10" s="188"/>
      <c r="F10" s="188"/>
      <c r="G10" s="188"/>
      <c r="H10" s="188"/>
      <c r="I10" s="188"/>
      <c r="J10" s="188"/>
      <c r="K10" s="188"/>
      <c r="L10" s="188"/>
      <c r="M10" s="189"/>
      <c r="N10" s="1"/>
      <c r="O10" s="2"/>
      <c r="P10" s="2"/>
      <c r="Q10" s="2"/>
      <c r="R10" s="2"/>
      <c r="S10" s="2"/>
      <c r="T10" s="2"/>
      <c r="U10" s="2"/>
      <c r="V10" s="2"/>
      <c r="W10" s="2"/>
      <c r="X10" s="2"/>
      <c r="Y10" s="2"/>
      <c r="Z10" s="2"/>
    </row>
    <row r="11" spans="1:26" ht="15" customHeight="1">
      <c r="A11" s="190"/>
      <c r="B11" s="188"/>
      <c r="C11" s="188"/>
      <c r="D11" s="188"/>
      <c r="E11" s="188"/>
      <c r="F11" s="188"/>
      <c r="G11" s="188"/>
      <c r="H11" s="188"/>
      <c r="I11" s="188"/>
      <c r="J11" s="188"/>
      <c r="K11" s="188"/>
      <c r="L11" s="188"/>
      <c r="M11" s="189"/>
      <c r="N11" s="1"/>
      <c r="O11" s="2"/>
      <c r="P11" s="2"/>
      <c r="Q11" s="2"/>
      <c r="R11" s="2"/>
      <c r="S11" s="2"/>
      <c r="T11" s="2"/>
      <c r="U11" s="2"/>
      <c r="V11" s="2"/>
      <c r="W11" s="2"/>
      <c r="X11" s="2"/>
      <c r="Y11" s="2"/>
      <c r="Z11" s="2"/>
    </row>
    <row r="12" spans="1:26" ht="15" customHeight="1">
      <c r="A12" s="190"/>
      <c r="B12" s="188"/>
      <c r="C12" s="188"/>
      <c r="D12" s="188"/>
      <c r="E12" s="188"/>
      <c r="F12" s="188"/>
      <c r="G12" s="188"/>
      <c r="H12" s="188"/>
      <c r="I12" s="188"/>
      <c r="J12" s="188"/>
      <c r="K12" s="188"/>
      <c r="L12" s="188"/>
      <c r="M12" s="189"/>
      <c r="N12" s="1"/>
      <c r="O12" s="2"/>
      <c r="P12" s="2"/>
      <c r="Q12" s="2"/>
      <c r="R12" s="2"/>
      <c r="S12" s="2"/>
      <c r="T12" s="2"/>
      <c r="U12" s="2"/>
      <c r="V12" s="2"/>
      <c r="W12" s="2"/>
      <c r="X12" s="2"/>
      <c r="Y12" s="2"/>
      <c r="Z12" s="2"/>
    </row>
    <row r="13" spans="1:26" ht="15" customHeight="1">
      <c r="A13" s="190"/>
      <c r="B13" s="188"/>
      <c r="C13" s="188"/>
      <c r="D13" s="188"/>
      <c r="E13" s="188"/>
      <c r="F13" s="188"/>
      <c r="G13" s="188"/>
      <c r="H13" s="188"/>
      <c r="I13" s="188"/>
      <c r="J13" s="188"/>
      <c r="K13" s="188"/>
      <c r="L13" s="188"/>
      <c r="M13" s="189"/>
      <c r="N13" s="1"/>
      <c r="O13" s="2"/>
      <c r="P13" s="2"/>
      <c r="Q13" s="2"/>
      <c r="R13" s="2"/>
      <c r="S13" s="2"/>
      <c r="T13" s="2"/>
      <c r="U13" s="2"/>
      <c r="V13" s="2"/>
      <c r="W13" s="2"/>
      <c r="X13" s="2"/>
      <c r="Y13" s="2"/>
      <c r="Z13" s="2"/>
    </row>
    <row r="14" spans="1:26" ht="15" customHeight="1">
      <c r="A14" s="190"/>
      <c r="B14" s="188"/>
      <c r="C14" s="188"/>
      <c r="D14" s="188"/>
      <c r="E14" s="188"/>
      <c r="F14" s="188"/>
      <c r="G14" s="188"/>
      <c r="H14" s="188"/>
      <c r="I14" s="188"/>
      <c r="J14" s="188"/>
      <c r="K14" s="188"/>
      <c r="L14" s="188"/>
      <c r="M14" s="189"/>
      <c r="N14" s="1"/>
      <c r="O14" s="2"/>
      <c r="P14" s="2"/>
      <c r="Q14" s="2"/>
      <c r="R14" s="2"/>
      <c r="S14" s="2"/>
      <c r="T14" s="2"/>
      <c r="U14" s="2"/>
      <c r="V14" s="2"/>
      <c r="W14" s="2"/>
      <c r="X14" s="2"/>
      <c r="Y14" s="2"/>
      <c r="Z14" s="2"/>
    </row>
    <row r="15" spans="1:26" ht="15" customHeight="1">
      <c r="A15" s="190"/>
      <c r="B15" s="188"/>
      <c r="C15" s="188"/>
      <c r="D15" s="188"/>
      <c r="E15" s="188"/>
      <c r="F15" s="188"/>
      <c r="G15" s="188"/>
      <c r="H15" s="188"/>
      <c r="I15" s="188"/>
      <c r="J15" s="188"/>
      <c r="K15" s="188"/>
      <c r="L15" s="188"/>
      <c r="M15" s="189"/>
      <c r="N15" s="1"/>
      <c r="O15" s="2"/>
      <c r="P15" s="2"/>
      <c r="Q15" s="2"/>
      <c r="R15" s="2"/>
      <c r="S15" s="2"/>
      <c r="T15" s="2"/>
      <c r="U15" s="2"/>
      <c r="V15" s="2"/>
      <c r="W15" s="2"/>
      <c r="X15" s="2"/>
      <c r="Y15" s="2"/>
      <c r="Z15" s="2"/>
    </row>
    <row r="16" spans="1:26" ht="15" customHeight="1">
      <c r="A16" s="190"/>
      <c r="B16" s="188"/>
      <c r="C16" s="188"/>
      <c r="D16" s="188"/>
      <c r="E16" s="188"/>
      <c r="F16" s="188"/>
      <c r="G16" s="188"/>
      <c r="H16" s="188"/>
      <c r="I16" s="188"/>
      <c r="J16" s="188"/>
      <c r="K16" s="188"/>
      <c r="L16" s="188"/>
      <c r="M16" s="189"/>
      <c r="N16" s="1"/>
      <c r="O16" s="2"/>
      <c r="P16" s="2"/>
      <c r="Q16" s="2"/>
      <c r="R16" s="2"/>
      <c r="S16" s="2"/>
      <c r="T16" s="2"/>
      <c r="U16" s="2"/>
      <c r="V16" s="2"/>
      <c r="W16" s="2"/>
      <c r="X16" s="2"/>
      <c r="Y16" s="2"/>
      <c r="Z16" s="2"/>
    </row>
    <row r="17" spans="1:26" ht="15" customHeight="1">
      <c r="A17" s="190"/>
      <c r="B17" s="188"/>
      <c r="C17" s="188"/>
      <c r="D17" s="188"/>
      <c r="E17" s="188"/>
      <c r="F17" s="188"/>
      <c r="G17" s="188"/>
      <c r="H17" s="188"/>
      <c r="I17" s="188"/>
      <c r="J17" s="188"/>
      <c r="K17" s="188"/>
      <c r="L17" s="188"/>
      <c r="M17" s="189"/>
      <c r="N17" s="1"/>
      <c r="O17" s="2"/>
      <c r="P17" s="2"/>
      <c r="Q17" s="2"/>
      <c r="R17" s="2"/>
      <c r="S17" s="2"/>
      <c r="T17" s="2"/>
      <c r="U17" s="2"/>
      <c r="V17" s="2"/>
      <c r="W17" s="2"/>
      <c r="X17" s="2"/>
      <c r="Y17" s="2"/>
      <c r="Z17" s="2"/>
    </row>
    <row r="18" spans="1:26" ht="15" customHeight="1">
      <c r="A18" s="190"/>
      <c r="B18" s="188"/>
      <c r="C18" s="188"/>
      <c r="D18" s="188"/>
      <c r="E18" s="188"/>
      <c r="F18" s="188"/>
      <c r="G18" s="188"/>
      <c r="H18" s="188"/>
      <c r="I18" s="188"/>
      <c r="J18" s="188"/>
      <c r="K18" s="188"/>
      <c r="L18" s="188"/>
      <c r="M18" s="189"/>
      <c r="N18" s="1"/>
      <c r="O18" s="2"/>
      <c r="P18" s="2"/>
      <c r="Q18" s="2"/>
      <c r="R18" s="2"/>
      <c r="S18" s="2"/>
      <c r="T18" s="2"/>
      <c r="U18" s="2"/>
      <c r="V18" s="2"/>
      <c r="W18" s="2"/>
      <c r="X18" s="2"/>
      <c r="Y18" s="2"/>
      <c r="Z18" s="2"/>
    </row>
    <row r="19" spans="1:26" ht="15" customHeight="1">
      <c r="A19" s="190"/>
      <c r="B19" s="188"/>
      <c r="C19" s="188"/>
      <c r="D19" s="188"/>
      <c r="E19" s="188"/>
      <c r="F19" s="188"/>
      <c r="G19" s="188"/>
      <c r="H19" s="188"/>
      <c r="I19" s="188"/>
      <c r="J19" s="188"/>
      <c r="K19" s="188"/>
      <c r="L19" s="188"/>
      <c r="M19" s="189"/>
      <c r="N19" s="1"/>
      <c r="O19" s="2"/>
      <c r="P19" s="2"/>
      <c r="Q19" s="2"/>
      <c r="R19" s="2"/>
      <c r="S19" s="2"/>
      <c r="T19" s="2"/>
      <c r="U19" s="2"/>
      <c r="V19" s="2"/>
      <c r="W19" s="2"/>
      <c r="X19" s="2"/>
      <c r="Y19" s="2"/>
      <c r="Z19" s="2"/>
    </row>
    <row r="20" spans="1:26" ht="15" customHeight="1">
      <c r="A20" s="190"/>
      <c r="B20" s="188"/>
      <c r="C20" s="188"/>
      <c r="D20" s="188"/>
      <c r="E20" s="188"/>
      <c r="F20" s="188"/>
      <c r="G20" s="188"/>
      <c r="H20" s="188"/>
      <c r="I20" s="188"/>
      <c r="J20" s="188"/>
      <c r="K20" s="188"/>
      <c r="L20" s="188"/>
      <c r="M20" s="189"/>
      <c r="N20" s="1"/>
      <c r="O20" s="2"/>
      <c r="P20" s="2"/>
      <c r="Q20" s="2"/>
      <c r="R20" s="2"/>
      <c r="S20" s="2"/>
      <c r="T20" s="2"/>
      <c r="U20" s="2"/>
      <c r="V20" s="2"/>
      <c r="W20" s="2"/>
      <c r="X20" s="2"/>
      <c r="Y20" s="2"/>
      <c r="Z20" s="2"/>
    </row>
    <row r="21" spans="1:26" ht="15" customHeight="1">
      <c r="A21" s="190"/>
      <c r="B21" s="188"/>
      <c r="C21" s="188"/>
      <c r="D21" s="188"/>
      <c r="E21" s="188"/>
      <c r="F21" s="188"/>
      <c r="G21" s="188"/>
      <c r="H21" s="188"/>
      <c r="I21" s="188"/>
      <c r="J21" s="188"/>
      <c r="K21" s="188"/>
      <c r="L21" s="188"/>
      <c r="M21" s="189"/>
      <c r="N21" s="1"/>
      <c r="O21" s="2"/>
      <c r="P21" s="2"/>
      <c r="Q21" s="2"/>
      <c r="R21" s="2"/>
      <c r="S21" s="2"/>
      <c r="T21" s="2"/>
      <c r="U21" s="2"/>
      <c r="V21" s="2"/>
      <c r="W21" s="2"/>
      <c r="X21" s="2"/>
      <c r="Y21" s="2"/>
      <c r="Z21" s="2"/>
    </row>
    <row r="22" spans="1:26" ht="15" customHeight="1">
      <c r="A22" s="190"/>
      <c r="B22" s="188"/>
      <c r="C22" s="188"/>
      <c r="D22" s="188"/>
      <c r="E22" s="188"/>
      <c r="F22" s="188"/>
      <c r="G22" s="188"/>
      <c r="H22" s="188"/>
      <c r="I22" s="188"/>
      <c r="J22" s="188"/>
      <c r="K22" s="188"/>
      <c r="L22" s="188"/>
      <c r="M22" s="189"/>
      <c r="N22" s="1"/>
      <c r="O22" s="2"/>
      <c r="P22" s="2"/>
      <c r="Q22" s="2"/>
      <c r="R22" s="2"/>
      <c r="S22" s="2"/>
      <c r="T22" s="2"/>
      <c r="U22" s="2"/>
      <c r="V22" s="2"/>
      <c r="W22" s="2"/>
      <c r="X22" s="2"/>
      <c r="Y22" s="2"/>
      <c r="Z22" s="2"/>
    </row>
    <row r="23" spans="1:26" ht="15" customHeight="1">
      <c r="A23" s="190"/>
      <c r="B23" s="188"/>
      <c r="C23" s="188"/>
      <c r="D23" s="188"/>
      <c r="E23" s="188"/>
      <c r="F23" s="188"/>
      <c r="G23" s="188"/>
      <c r="H23" s="188"/>
      <c r="I23" s="188"/>
      <c r="J23" s="188"/>
      <c r="K23" s="188"/>
      <c r="L23" s="188"/>
      <c r="M23" s="189"/>
      <c r="N23" s="1"/>
      <c r="O23" s="2"/>
      <c r="P23" s="2"/>
      <c r="Q23" s="2"/>
      <c r="R23" s="2"/>
      <c r="S23" s="2"/>
      <c r="T23" s="2"/>
      <c r="U23" s="2"/>
      <c r="V23" s="2"/>
      <c r="W23" s="2"/>
      <c r="X23" s="2"/>
      <c r="Y23" s="2"/>
      <c r="Z23" s="2"/>
    </row>
    <row r="24" spans="1:26" ht="15" customHeight="1">
      <c r="A24" s="190"/>
      <c r="B24" s="188"/>
      <c r="C24" s="188"/>
      <c r="D24" s="188"/>
      <c r="E24" s="188"/>
      <c r="F24" s="188"/>
      <c r="G24" s="188"/>
      <c r="H24" s="188"/>
      <c r="I24" s="188"/>
      <c r="J24" s="188"/>
      <c r="K24" s="188"/>
      <c r="L24" s="188"/>
      <c r="M24" s="189"/>
      <c r="N24" s="1"/>
      <c r="O24" s="2"/>
      <c r="P24" s="2"/>
      <c r="Q24" s="2"/>
      <c r="R24" s="2"/>
      <c r="S24" s="2"/>
      <c r="T24" s="2"/>
      <c r="U24" s="2"/>
      <c r="V24" s="2"/>
      <c r="W24" s="2"/>
      <c r="X24" s="2"/>
      <c r="Y24" s="2"/>
      <c r="Z24" s="2"/>
    </row>
    <row r="25" spans="1:26" ht="15" customHeight="1">
      <c r="A25" s="190"/>
      <c r="B25" s="188"/>
      <c r="C25" s="188"/>
      <c r="D25" s="188"/>
      <c r="E25" s="188"/>
      <c r="F25" s="188"/>
      <c r="G25" s="188"/>
      <c r="H25" s="188"/>
      <c r="I25" s="188"/>
      <c r="J25" s="188"/>
      <c r="K25" s="188"/>
      <c r="L25" s="188"/>
      <c r="M25" s="189"/>
      <c r="N25" s="1"/>
      <c r="O25" s="2"/>
      <c r="P25" s="2"/>
      <c r="Q25" s="2"/>
      <c r="R25" s="2"/>
      <c r="S25" s="2"/>
      <c r="T25" s="2"/>
      <c r="U25" s="2"/>
      <c r="V25" s="2"/>
      <c r="W25" s="2"/>
      <c r="X25" s="2"/>
      <c r="Y25" s="2"/>
      <c r="Z25" s="2"/>
    </row>
    <row r="26" spans="1:26" ht="15" customHeight="1">
      <c r="A26" s="190"/>
      <c r="B26" s="188"/>
      <c r="C26" s="188"/>
      <c r="D26" s="188"/>
      <c r="E26" s="188"/>
      <c r="F26" s="188"/>
      <c r="G26" s="188"/>
      <c r="H26" s="188"/>
      <c r="I26" s="188"/>
      <c r="J26" s="188"/>
      <c r="K26" s="188"/>
      <c r="L26" s="188"/>
      <c r="M26" s="189"/>
      <c r="N26" s="1"/>
      <c r="O26" s="2"/>
      <c r="P26" s="2"/>
      <c r="Q26" s="2"/>
      <c r="R26" s="2"/>
      <c r="S26" s="2"/>
      <c r="T26" s="2"/>
      <c r="U26" s="2"/>
      <c r="V26" s="2"/>
      <c r="W26" s="2"/>
      <c r="X26" s="2"/>
      <c r="Y26" s="2"/>
      <c r="Z26" s="2"/>
    </row>
    <row r="27" spans="1:26" ht="15" customHeight="1">
      <c r="A27" s="190"/>
      <c r="B27" s="188"/>
      <c r="C27" s="188"/>
      <c r="D27" s="188"/>
      <c r="E27" s="188"/>
      <c r="F27" s="188"/>
      <c r="G27" s="188"/>
      <c r="H27" s="188"/>
      <c r="I27" s="188"/>
      <c r="J27" s="188"/>
      <c r="K27" s="188"/>
      <c r="L27" s="188"/>
      <c r="M27" s="189"/>
      <c r="N27" s="1"/>
      <c r="O27" s="2"/>
      <c r="P27" s="2"/>
      <c r="Q27" s="2"/>
      <c r="R27" s="2"/>
      <c r="S27" s="2"/>
      <c r="T27" s="2"/>
      <c r="U27" s="2"/>
      <c r="V27" s="2"/>
      <c r="W27" s="2"/>
      <c r="X27" s="2"/>
      <c r="Y27" s="2"/>
      <c r="Z27" s="2"/>
    </row>
    <row r="28" spans="1:26" ht="15" customHeight="1">
      <c r="A28" s="190"/>
      <c r="B28" s="188"/>
      <c r="C28" s="188"/>
      <c r="D28" s="188"/>
      <c r="E28" s="188"/>
      <c r="F28" s="188"/>
      <c r="G28" s="188"/>
      <c r="H28" s="188"/>
      <c r="I28" s="188"/>
      <c r="J28" s="188"/>
      <c r="K28" s="188"/>
      <c r="L28" s="188"/>
      <c r="M28" s="189"/>
      <c r="N28" s="1"/>
      <c r="O28" s="2"/>
      <c r="P28" s="2"/>
      <c r="Q28" s="2"/>
      <c r="R28" s="2"/>
      <c r="S28" s="2"/>
      <c r="T28" s="2"/>
      <c r="U28" s="2"/>
      <c r="V28" s="2"/>
      <c r="W28" s="2"/>
      <c r="X28" s="2"/>
      <c r="Y28" s="2"/>
      <c r="Z28" s="2"/>
    </row>
    <row r="29" spans="1:26" ht="15" customHeight="1">
      <c r="A29" s="190"/>
      <c r="B29" s="188"/>
      <c r="C29" s="188"/>
      <c r="D29" s="188"/>
      <c r="E29" s="188"/>
      <c r="F29" s="188"/>
      <c r="G29" s="188"/>
      <c r="H29" s="188"/>
      <c r="I29" s="188"/>
      <c r="J29" s="188"/>
      <c r="K29" s="188"/>
      <c r="L29" s="188"/>
      <c r="M29" s="189"/>
      <c r="N29" s="1"/>
      <c r="O29" s="2"/>
      <c r="P29" s="2"/>
      <c r="Q29" s="2"/>
      <c r="R29" s="2"/>
      <c r="S29" s="2"/>
      <c r="T29" s="2"/>
      <c r="U29" s="2"/>
      <c r="V29" s="2"/>
      <c r="W29" s="2"/>
      <c r="X29" s="2"/>
      <c r="Y29" s="2"/>
      <c r="Z29" s="2"/>
    </row>
    <row r="30" spans="1:26" ht="15" customHeight="1">
      <c r="A30" s="190"/>
      <c r="B30" s="188"/>
      <c r="C30" s="188"/>
      <c r="D30" s="188"/>
      <c r="E30" s="188"/>
      <c r="F30" s="188"/>
      <c r="G30" s="188"/>
      <c r="H30" s="188"/>
      <c r="I30" s="188"/>
      <c r="J30" s="188"/>
      <c r="K30" s="188"/>
      <c r="L30" s="188"/>
      <c r="M30" s="189"/>
      <c r="N30" s="1"/>
      <c r="O30" s="2"/>
      <c r="P30" s="2"/>
      <c r="Q30" s="2"/>
      <c r="R30" s="2"/>
      <c r="S30" s="2"/>
      <c r="T30" s="2"/>
      <c r="U30" s="2"/>
      <c r="V30" s="2"/>
      <c r="W30" s="2"/>
      <c r="X30" s="2"/>
      <c r="Y30" s="2"/>
      <c r="Z30" s="2"/>
    </row>
    <row r="31" spans="1:26" ht="15" customHeight="1">
      <c r="A31" s="190"/>
      <c r="B31" s="188"/>
      <c r="C31" s="188"/>
      <c r="D31" s="188"/>
      <c r="E31" s="188"/>
      <c r="F31" s="188"/>
      <c r="G31" s="188"/>
      <c r="H31" s="188"/>
      <c r="I31" s="188"/>
      <c r="J31" s="188"/>
      <c r="K31" s="188"/>
      <c r="L31" s="188"/>
      <c r="M31" s="189"/>
      <c r="N31" s="1"/>
      <c r="O31" s="2"/>
      <c r="P31" s="2"/>
      <c r="Q31" s="2"/>
      <c r="R31" s="2"/>
      <c r="S31" s="2"/>
      <c r="T31" s="2"/>
      <c r="U31" s="2"/>
      <c r="V31" s="2"/>
      <c r="W31" s="2"/>
      <c r="X31" s="2"/>
      <c r="Y31" s="2"/>
      <c r="Z31" s="2"/>
    </row>
    <row r="32" spans="1:26" ht="15" customHeight="1">
      <c r="A32" s="190"/>
      <c r="B32" s="188"/>
      <c r="C32" s="188"/>
      <c r="D32" s="188"/>
      <c r="E32" s="188"/>
      <c r="F32" s="188"/>
      <c r="G32" s="188"/>
      <c r="H32" s="188"/>
      <c r="I32" s="188"/>
      <c r="J32" s="188"/>
      <c r="K32" s="188"/>
      <c r="L32" s="188"/>
      <c r="M32" s="189"/>
      <c r="N32" s="1"/>
      <c r="O32" s="2"/>
      <c r="P32" s="2"/>
      <c r="Q32" s="2"/>
      <c r="R32" s="2"/>
      <c r="S32" s="2"/>
      <c r="T32" s="2"/>
      <c r="U32" s="2"/>
      <c r="V32" s="2"/>
      <c r="W32" s="2"/>
      <c r="X32" s="2"/>
      <c r="Y32" s="2"/>
      <c r="Z32" s="2"/>
    </row>
    <row r="33" spans="1:26" ht="15" customHeight="1">
      <c r="A33" s="190"/>
      <c r="B33" s="188"/>
      <c r="C33" s="188"/>
      <c r="D33" s="188"/>
      <c r="E33" s="188"/>
      <c r="F33" s="188"/>
      <c r="G33" s="188"/>
      <c r="H33" s="188"/>
      <c r="I33" s="188"/>
      <c r="J33" s="188"/>
      <c r="K33" s="188"/>
      <c r="L33" s="188"/>
      <c r="M33" s="189"/>
      <c r="N33" s="1"/>
      <c r="O33" s="2"/>
      <c r="P33" s="2"/>
      <c r="Q33" s="2"/>
      <c r="R33" s="2"/>
      <c r="S33" s="2"/>
      <c r="T33" s="2"/>
      <c r="U33" s="2"/>
      <c r="V33" s="2"/>
      <c r="W33" s="2"/>
      <c r="X33" s="2"/>
      <c r="Y33" s="2"/>
      <c r="Z33" s="2"/>
    </row>
    <row r="34" spans="1:26" ht="15" customHeight="1">
      <c r="A34" s="190"/>
      <c r="B34" s="188"/>
      <c r="C34" s="188"/>
      <c r="D34" s="188"/>
      <c r="E34" s="188"/>
      <c r="F34" s="188"/>
      <c r="G34" s="188"/>
      <c r="H34" s="188"/>
      <c r="I34" s="188"/>
      <c r="J34" s="188"/>
      <c r="K34" s="188"/>
      <c r="L34" s="188"/>
      <c r="M34" s="189"/>
      <c r="N34" s="1"/>
      <c r="O34" s="2"/>
      <c r="P34" s="2"/>
      <c r="Q34" s="2"/>
      <c r="R34" s="2"/>
      <c r="S34" s="2"/>
      <c r="T34" s="2"/>
      <c r="U34" s="2"/>
      <c r="V34" s="2"/>
      <c r="W34" s="2"/>
      <c r="X34" s="2"/>
      <c r="Y34" s="2"/>
      <c r="Z34" s="2"/>
    </row>
    <row r="35" spans="1:26" ht="15" customHeight="1">
      <c r="A35" s="190"/>
      <c r="B35" s="188"/>
      <c r="C35" s="188"/>
      <c r="D35" s="188"/>
      <c r="E35" s="188"/>
      <c r="F35" s="188"/>
      <c r="G35" s="188"/>
      <c r="H35" s="188"/>
      <c r="I35" s="188"/>
      <c r="J35" s="188"/>
      <c r="K35" s="188"/>
      <c r="L35" s="188"/>
      <c r="M35" s="189"/>
      <c r="N35" s="1"/>
      <c r="O35" s="2"/>
      <c r="P35" s="2"/>
      <c r="Q35" s="2"/>
      <c r="R35" s="2"/>
      <c r="S35" s="2"/>
      <c r="T35" s="2"/>
      <c r="U35" s="2"/>
      <c r="V35" s="2"/>
      <c r="W35" s="2"/>
      <c r="X35" s="2"/>
      <c r="Y35" s="2"/>
      <c r="Z35" s="2"/>
    </row>
    <row r="36" spans="1:26" ht="15" customHeight="1">
      <c r="A36" s="190"/>
      <c r="B36" s="188"/>
      <c r="C36" s="188"/>
      <c r="D36" s="188"/>
      <c r="E36" s="188"/>
      <c r="F36" s="188"/>
      <c r="G36" s="188"/>
      <c r="H36" s="188"/>
      <c r="I36" s="188"/>
      <c r="J36" s="188"/>
      <c r="K36" s="188"/>
      <c r="L36" s="188"/>
      <c r="M36" s="189"/>
      <c r="N36" s="1"/>
      <c r="O36" s="2"/>
      <c r="P36" s="2"/>
      <c r="Q36" s="2"/>
      <c r="R36" s="2"/>
      <c r="S36" s="2"/>
      <c r="T36" s="2"/>
      <c r="U36" s="2"/>
      <c r="V36" s="2"/>
      <c r="W36" s="2"/>
      <c r="X36" s="2"/>
      <c r="Y36" s="2"/>
      <c r="Z36" s="2"/>
    </row>
    <row r="37" spans="1:26" ht="15" customHeight="1">
      <c r="A37" s="190"/>
      <c r="B37" s="188"/>
      <c r="C37" s="188"/>
      <c r="D37" s="188"/>
      <c r="E37" s="188"/>
      <c r="F37" s="188"/>
      <c r="G37" s="188"/>
      <c r="H37" s="188"/>
      <c r="I37" s="188"/>
      <c r="J37" s="188"/>
      <c r="K37" s="188"/>
      <c r="L37" s="188"/>
      <c r="M37" s="189"/>
      <c r="N37" s="1"/>
      <c r="O37" s="2"/>
      <c r="P37" s="2"/>
      <c r="Q37" s="2"/>
      <c r="R37" s="2"/>
      <c r="S37" s="2"/>
      <c r="T37" s="2"/>
      <c r="U37" s="2"/>
      <c r="V37" s="2"/>
      <c r="W37" s="2"/>
      <c r="X37" s="2"/>
      <c r="Y37" s="2"/>
      <c r="Z37" s="2"/>
    </row>
    <row r="38" spans="1:26" ht="15" customHeight="1">
      <c r="A38" s="190"/>
      <c r="B38" s="188"/>
      <c r="C38" s="188"/>
      <c r="D38" s="188"/>
      <c r="E38" s="188"/>
      <c r="F38" s="188"/>
      <c r="G38" s="188"/>
      <c r="H38" s="188"/>
      <c r="I38" s="188"/>
      <c r="J38" s="188"/>
      <c r="K38" s="188"/>
      <c r="L38" s="188"/>
      <c r="M38" s="189"/>
      <c r="N38" s="1"/>
      <c r="O38" s="2"/>
      <c r="P38" s="2"/>
      <c r="Q38" s="2"/>
      <c r="R38" s="2"/>
      <c r="S38" s="2"/>
      <c r="T38" s="2"/>
      <c r="U38" s="2"/>
      <c r="V38" s="2"/>
      <c r="W38" s="2"/>
      <c r="X38" s="2"/>
      <c r="Y38" s="2"/>
      <c r="Z38" s="2"/>
    </row>
    <row r="39" spans="1:26" ht="15" customHeight="1">
      <c r="A39" s="190"/>
      <c r="B39" s="188"/>
      <c r="C39" s="188"/>
      <c r="D39" s="188"/>
      <c r="E39" s="188"/>
      <c r="F39" s="188"/>
      <c r="G39" s="188"/>
      <c r="H39" s="188"/>
      <c r="I39" s="188"/>
      <c r="J39" s="188"/>
      <c r="K39" s="188"/>
      <c r="L39" s="188"/>
      <c r="M39" s="189"/>
      <c r="N39" s="1"/>
      <c r="O39" s="2"/>
      <c r="P39" s="2"/>
      <c r="Q39" s="2"/>
      <c r="R39" s="2"/>
      <c r="S39" s="2"/>
      <c r="T39" s="2"/>
      <c r="U39" s="2"/>
      <c r="V39" s="2"/>
      <c r="W39" s="2"/>
      <c r="X39" s="2"/>
      <c r="Y39" s="2"/>
      <c r="Z39" s="2"/>
    </row>
    <row r="40" spans="1:26" ht="15" customHeight="1">
      <c r="A40" s="190"/>
      <c r="B40" s="188"/>
      <c r="C40" s="188"/>
      <c r="D40" s="188"/>
      <c r="E40" s="188"/>
      <c r="F40" s="188"/>
      <c r="G40" s="188"/>
      <c r="H40" s="188"/>
      <c r="I40" s="188"/>
      <c r="J40" s="188"/>
      <c r="K40" s="188"/>
      <c r="L40" s="188"/>
      <c r="M40" s="189"/>
      <c r="N40" s="1"/>
      <c r="O40" s="2"/>
      <c r="P40" s="2"/>
      <c r="Q40" s="2"/>
      <c r="R40" s="2"/>
      <c r="S40" s="2"/>
      <c r="T40" s="2"/>
      <c r="U40" s="2"/>
      <c r="V40" s="2"/>
      <c r="W40" s="2"/>
      <c r="X40" s="2"/>
      <c r="Y40" s="2"/>
      <c r="Z40" s="2"/>
    </row>
    <row r="41" spans="1:26" ht="15" customHeight="1">
      <c r="A41" s="190"/>
      <c r="B41" s="188"/>
      <c r="C41" s="188"/>
      <c r="D41" s="188"/>
      <c r="E41" s="188"/>
      <c r="F41" s="188"/>
      <c r="G41" s="188"/>
      <c r="H41" s="188"/>
      <c r="I41" s="188"/>
      <c r="J41" s="188"/>
      <c r="K41" s="188"/>
      <c r="L41" s="188"/>
      <c r="M41" s="189"/>
      <c r="N41" s="1"/>
      <c r="O41" s="2"/>
      <c r="P41" s="2"/>
      <c r="Q41" s="2"/>
      <c r="R41" s="2"/>
      <c r="S41" s="2"/>
      <c r="T41" s="2"/>
      <c r="U41" s="2"/>
      <c r="V41" s="2"/>
      <c r="W41" s="2"/>
      <c r="X41" s="2"/>
      <c r="Y41" s="2"/>
      <c r="Z41" s="2"/>
    </row>
    <row r="42" spans="1:26" ht="15" customHeight="1">
      <c r="A42" s="190"/>
      <c r="B42" s="188"/>
      <c r="C42" s="188"/>
      <c r="D42" s="188"/>
      <c r="E42" s="188"/>
      <c r="F42" s="188"/>
      <c r="G42" s="188"/>
      <c r="H42" s="188"/>
      <c r="I42" s="188"/>
      <c r="J42" s="188"/>
      <c r="K42" s="188"/>
      <c r="L42" s="188"/>
      <c r="M42" s="189"/>
      <c r="N42" s="1"/>
      <c r="O42" s="2"/>
      <c r="P42" s="2"/>
      <c r="Q42" s="2"/>
      <c r="R42" s="2"/>
      <c r="S42" s="2"/>
      <c r="T42" s="2"/>
      <c r="U42" s="2"/>
      <c r="V42" s="2"/>
      <c r="W42" s="2"/>
      <c r="X42" s="2"/>
      <c r="Y42" s="2"/>
      <c r="Z42" s="2"/>
    </row>
    <row r="43" spans="1:26" ht="15" customHeight="1">
      <c r="A43" s="190"/>
      <c r="B43" s="188"/>
      <c r="C43" s="188"/>
      <c r="D43" s="188"/>
      <c r="E43" s="188"/>
      <c r="F43" s="188"/>
      <c r="G43" s="188"/>
      <c r="H43" s="188"/>
      <c r="I43" s="188"/>
      <c r="J43" s="188"/>
      <c r="K43" s="188"/>
      <c r="L43" s="188"/>
      <c r="M43" s="189"/>
      <c r="N43" s="1"/>
      <c r="O43" s="2"/>
      <c r="P43" s="2"/>
      <c r="Q43" s="2"/>
      <c r="R43" s="2"/>
      <c r="S43" s="2"/>
      <c r="T43" s="2"/>
      <c r="U43" s="2"/>
      <c r="V43" s="2"/>
      <c r="W43" s="2"/>
      <c r="X43" s="2"/>
      <c r="Y43" s="2"/>
      <c r="Z43" s="2"/>
    </row>
    <row r="44" spans="1:26" ht="15" customHeight="1">
      <c r="A44" s="190"/>
      <c r="B44" s="188"/>
      <c r="C44" s="188"/>
      <c r="D44" s="188"/>
      <c r="E44" s="188"/>
      <c r="F44" s="188"/>
      <c r="G44" s="188"/>
      <c r="H44" s="188"/>
      <c r="I44" s="188"/>
      <c r="J44" s="188"/>
      <c r="K44" s="188"/>
      <c r="L44" s="188"/>
      <c r="M44" s="189"/>
      <c r="N44" s="1"/>
      <c r="O44" s="2"/>
      <c r="P44" s="2"/>
      <c r="Q44" s="2"/>
      <c r="R44" s="2"/>
      <c r="S44" s="2"/>
      <c r="T44" s="2"/>
      <c r="U44" s="2"/>
      <c r="V44" s="2"/>
      <c r="W44" s="2"/>
      <c r="X44" s="2"/>
      <c r="Y44" s="2"/>
      <c r="Z44" s="2"/>
    </row>
    <row r="45" spans="1:26" ht="15" customHeight="1">
      <c r="A45" s="190"/>
      <c r="B45" s="188"/>
      <c r="C45" s="188"/>
      <c r="D45" s="188"/>
      <c r="E45" s="188"/>
      <c r="F45" s="188"/>
      <c r="G45" s="188"/>
      <c r="H45" s="188"/>
      <c r="I45" s="188"/>
      <c r="J45" s="188"/>
      <c r="K45" s="188"/>
      <c r="L45" s="188"/>
      <c r="M45" s="189"/>
      <c r="N45" s="1"/>
      <c r="O45" s="2"/>
      <c r="P45" s="2"/>
      <c r="Q45" s="2"/>
      <c r="R45" s="2"/>
      <c r="S45" s="2"/>
      <c r="T45" s="2"/>
      <c r="U45" s="2"/>
      <c r="V45" s="2"/>
      <c r="W45" s="2"/>
      <c r="X45" s="2"/>
      <c r="Y45" s="2"/>
      <c r="Z45" s="2"/>
    </row>
    <row r="46" spans="1:26" ht="15" customHeight="1">
      <c r="A46" s="190"/>
      <c r="B46" s="188"/>
      <c r="C46" s="188"/>
      <c r="D46" s="188"/>
      <c r="E46" s="188"/>
      <c r="F46" s="188"/>
      <c r="G46" s="188"/>
      <c r="H46" s="188"/>
      <c r="I46" s="188"/>
      <c r="J46" s="188"/>
      <c r="K46" s="188"/>
      <c r="L46" s="188"/>
      <c r="M46" s="189"/>
      <c r="N46" s="1"/>
      <c r="O46" s="2"/>
      <c r="P46" s="2"/>
      <c r="Q46" s="2"/>
      <c r="R46" s="2"/>
      <c r="S46" s="2"/>
      <c r="T46" s="2"/>
      <c r="U46" s="2"/>
      <c r="V46" s="2"/>
      <c r="W46" s="2"/>
      <c r="X46" s="2"/>
      <c r="Y46" s="2"/>
      <c r="Z46" s="2"/>
    </row>
    <row r="47" spans="1:26" ht="15" customHeight="1">
      <c r="A47" s="190"/>
      <c r="B47" s="188"/>
      <c r="C47" s="188"/>
      <c r="D47" s="188"/>
      <c r="E47" s="188"/>
      <c r="F47" s="188"/>
      <c r="G47" s="188"/>
      <c r="H47" s="188"/>
      <c r="I47" s="188"/>
      <c r="J47" s="188"/>
      <c r="K47" s="188"/>
      <c r="L47" s="188"/>
      <c r="M47" s="189"/>
      <c r="N47" s="1"/>
      <c r="O47" s="2"/>
      <c r="P47" s="2"/>
      <c r="Q47" s="2"/>
      <c r="R47" s="2"/>
      <c r="S47" s="2"/>
      <c r="T47" s="2"/>
      <c r="U47" s="2"/>
      <c r="V47" s="2"/>
      <c r="W47" s="2"/>
      <c r="X47" s="2"/>
      <c r="Y47" s="2"/>
      <c r="Z47" s="2"/>
    </row>
    <row r="48" spans="1:26" ht="15" customHeight="1">
      <c r="A48" s="190"/>
      <c r="B48" s="188"/>
      <c r="C48" s="188"/>
      <c r="D48" s="188"/>
      <c r="E48" s="188"/>
      <c r="F48" s="188"/>
      <c r="G48" s="188"/>
      <c r="H48" s="188"/>
      <c r="I48" s="188"/>
      <c r="J48" s="188"/>
      <c r="K48" s="188"/>
      <c r="L48" s="188"/>
      <c r="M48" s="189"/>
      <c r="N48" s="1"/>
      <c r="O48" s="2"/>
      <c r="P48" s="2"/>
      <c r="Q48" s="2"/>
      <c r="R48" s="2"/>
      <c r="S48" s="2"/>
      <c r="T48" s="2"/>
      <c r="U48" s="2"/>
      <c r="V48" s="2"/>
      <c r="W48" s="2"/>
      <c r="X48" s="2"/>
      <c r="Y48" s="2"/>
      <c r="Z48" s="2"/>
    </row>
    <row r="49" spans="1:26" ht="15" customHeight="1">
      <c r="A49" s="190"/>
      <c r="B49" s="188"/>
      <c r="C49" s="188"/>
      <c r="D49" s="188"/>
      <c r="E49" s="188"/>
      <c r="F49" s="188"/>
      <c r="G49" s="188"/>
      <c r="H49" s="188"/>
      <c r="I49" s="188"/>
      <c r="J49" s="188"/>
      <c r="K49" s="188"/>
      <c r="L49" s="188"/>
      <c r="M49" s="189"/>
      <c r="N49" s="1"/>
      <c r="O49" s="2"/>
      <c r="P49" s="2"/>
      <c r="Q49" s="2"/>
      <c r="R49" s="2"/>
      <c r="S49" s="2"/>
      <c r="T49" s="2"/>
      <c r="U49" s="2"/>
      <c r="V49" s="2"/>
      <c r="W49" s="2"/>
      <c r="X49" s="2"/>
      <c r="Y49" s="2"/>
      <c r="Z49" s="2"/>
    </row>
    <row r="50" spans="1:26" ht="15" customHeight="1">
      <c r="A50" s="190"/>
      <c r="B50" s="188"/>
      <c r="C50" s="188"/>
      <c r="D50" s="188"/>
      <c r="E50" s="188"/>
      <c r="F50" s="188"/>
      <c r="G50" s="188"/>
      <c r="H50" s="188"/>
      <c r="I50" s="188"/>
      <c r="J50" s="188"/>
      <c r="K50" s="188"/>
      <c r="L50" s="188"/>
      <c r="M50" s="189"/>
      <c r="N50" s="1"/>
      <c r="O50" s="2"/>
      <c r="P50" s="2"/>
      <c r="Q50" s="2"/>
      <c r="R50" s="2"/>
      <c r="S50" s="2"/>
      <c r="T50" s="2"/>
      <c r="U50" s="2"/>
      <c r="V50" s="2"/>
      <c r="W50" s="2"/>
      <c r="X50" s="2"/>
      <c r="Y50" s="2"/>
      <c r="Z50" s="2"/>
    </row>
    <row r="51" spans="1:26" ht="15" customHeight="1">
      <c r="A51" s="190"/>
      <c r="B51" s="188"/>
      <c r="C51" s="188"/>
      <c r="D51" s="188"/>
      <c r="E51" s="188"/>
      <c r="F51" s="188"/>
      <c r="G51" s="188"/>
      <c r="H51" s="188"/>
      <c r="I51" s="188"/>
      <c r="J51" s="188"/>
      <c r="K51" s="188"/>
      <c r="L51" s="188"/>
      <c r="M51" s="189"/>
      <c r="N51" s="1"/>
      <c r="O51" s="2"/>
      <c r="P51" s="2"/>
      <c r="Q51" s="2"/>
      <c r="R51" s="2"/>
      <c r="S51" s="2"/>
      <c r="T51" s="2"/>
      <c r="U51" s="2"/>
      <c r="V51" s="2"/>
      <c r="W51" s="2"/>
      <c r="X51" s="2"/>
      <c r="Y51" s="2"/>
      <c r="Z51" s="2"/>
    </row>
    <row r="52" spans="1:26" ht="15" customHeight="1">
      <c r="A52" s="190"/>
      <c r="B52" s="188"/>
      <c r="C52" s="188"/>
      <c r="D52" s="188"/>
      <c r="E52" s="188"/>
      <c r="F52" s="188"/>
      <c r="G52" s="188"/>
      <c r="H52" s="188"/>
      <c r="I52" s="188"/>
      <c r="J52" s="188"/>
      <c r="K52" s="188"/>
      <c r="L52" s="188"/>
      <c r="M52" s="189"/>
      <c r="N52" s="1"/>
      <c r="O52" s="2"/>
      <c r="P52" s="2"/>
      <c r="Q52" s="2"/>
      <c r="R52" s="2"/>
      <c r="S52" s="2"/>
      <c r="T52" s="2"/>
      <c r="U52" s="2"/>
      <c r="V52" s="2"/>
      <c r="W52" s="2"/>
      <c r="X52" s="2"/>
      <c r="Y52" s="2"/>
      <c r="Z52" s="2"/>
    </row>
    <row r="53" spans="1:26" ht="15" customHeight="1">
      <c r="A53" s="190"/>
      <c r="B53" s="188"/>
      <c r="C53" s="188"/>
      <c r="D53" s="188"/>
      <c r="E53" s="188"/>
      <c r="F53" s="188"/>
      <c r="G53" s="188"/>
      <c r="H53" s="188"/>
      <c r="I53" s="188"/>
      <c r="J53" s="188"/>
      <c r="K53" s="188"/>
      <c r="L53" s="188"/>
      <c r="M53" s="189"/>
      <c r="N53" s="1"/>
      <c r="O53" s="2"/>
      <c r="P53" s="2"/>
      <c r="Q53" s="2"/>
      <c r="R53" s="2"/>
      <c r="S53" s="2"/>
      <c r="T53" s="2"/>
      <c r="U53" s="2"/>
      <c r="V53" s="2"/>
      <c r="W53" s="2"/>
      <c r="X53" s="2"/>
      <c r="Y53" s="2"/>
      <c r="Z53" s="2"/>
    </row>
    <row r="54" spans="1:26" ht="15" customHeight="1">
      <c r="A54" s="190"/>
      <c r="B54" s="188"/>
      <c r="C54" s="188"/>
      <c r="D54" s="188"/>
      <c r="E54" s="188"/>
      <c r="F54" s="188"/>
      <c r="G54" s="188"/>
      <c r="H54" s="188"/>
      <c r="I54" s="188"/>
      <c r="J54" s="188"/>
      <c r="K54" s="188"/>
      <c r="L54" s="188"/>
      <c r="M54" s="189"/>
      <c r="N54" s="1"/>
      <c r="O54" s="2"/>
      <c r="P54" s="2"/>
      <c r="Q54" s="2"/>
      <c r="R54" s="2"/>
      <c r="S54" s="2"/>
      <c r="T54" s="2"/>
      <c r="U54" s="2"/>
      <c r="V54" s="2"/>
      <c r="W54" s="2"/>
      <c r="X54" s="2"/>
      <c r="Y54" s="2"/>
      <c r="Z54" s="2"/>
    </row>
    <row r="55" spans="1:26" ht="15" customHeight="1">
      <c r="A55" s="190"/>
      <c r="B55" s="188"/>
      <c r="C55" s="188"/>
      <c r="D55" s="188"/>
      <c r="E55" s="188"/>
      <c r="F55" s="188"/>
      <c r="G55" s="188"/>
      <c r="H55" s="188"/>
      <c r="I55" s="188"/>
      <c r="J55" s="188"/>
      <c r="K55" s="188"/>
      <c r="L55" s="188"/>
      <c r="M55" s="189"/>
      <c r="N55" s="1"/>
      <c r="O55" s="2"/>
      <c r="P55" s="2"/>
      <c r="Q55" s="2"/>
      <c r="R55" s="2"/>
      <c r="S55" s="2"/>
      <c r="T55" s="2"/>
      <c r="U55" s="2"/>
      <c r="V55" s="2"/>
      <c r="W55" s="2"/>
      <c r="X55" s="2"/>
      <c r="Y55" s="2"/>
      <c r="Z55" s="2"/>
    </row>
    <row r="56" spans="1:26" ht="15" customHeight="1">
      <c r="A56" s="190"/>
      <c r="B56" s="188"/>
      <c r="C56" s="188"/>
      <c r="D56" s="188"/>
      <c r="E56" s="188"/>
      <c r="F56" s="188"/>
      <c r="G56" s="188"/>
      <c r="H56" s="188"/>
      <c r="I56" s="188"/>
      <c r="J56" s="188"/>
      <c r="K56" s="188"/>
      <c r="L56" s="188"/>
      <c r="M56" s="189"/>
      <c r="N56" s="1"/>
      <c r="O56" s="2"/>
      <c r="P56" s="2"/>
      <c r="Q56" s="2"/>
      <c r="R56" s="2"/>
      <c r="S56" s="2"/>
      <c r="T56" s="2"/>
      <c r="U56" s="2"/>
      <c r="V56" s="2"/>
      <c r="W56" s="2"/>
      <c r="X56" s="2"/>
      <c r="Y56" s="2"/>
      <c r="Z56" s="2"/>
    </row>
    <row r="57" spans="1:26" ht="15" customHeight="1">
      <c r="A57" s="190"/>
      <c r="B57" s="188"/>
      <c r="C57" s="188"/>
      <c r="D57" s="188"/>
      <c r="E57" s="188"/>
      <c r="F57" s="188"/>
      <c r="G57" s="188"/>
      <c r="H57" s="188"/>
      <c r="I57" s="188"/>
      <c r="J57" s="188"/>
      <c r="K57" s="188"/>
      <c r="L57" s="188"/>
      <c r="M57" s="189"/>
      <c r="N57" s="1"/>
      <c r="O57" s="2"/>
      <c r="P57" s="2"/>
      <c r="Q57" s="2"/>
      <c r="R57" s="2"/>
      <c r="S57" s="2"/>
      <c r="T57" s="2"/>
      <c r="U57" s="2"/>
      <c r="V57" s="2"/>
      <c r="W57" s="2"/>
      <c r="X57" s="2"/>
      <c r="Y57" s="2"/>
      <c r="Z57" s="2"/>
    </row>
    <row r="58" spans="1:26" ht="15" customHeight="1">
      <c r="A58" s="190"/>
      <c r="B58" s="188"/>
      <c r="C58" s="188"/>
      <c r="D58" s="188"/>
      <c r="E58" s="188"/>
      <c r="F58" s="188"/>
      <c r="G58" s="188"/>
      <c r="H58" s="188"/>
      <c r="I58" s="188"/>
      <c r="J58" s="188"/>
      <c r="K58" s="188"/>
      <c r="L58" s="188"/>
      <c r="M58" s="189"/>
      <c r="N58" s="1"/>
      <c r="O58" s="2"/>
      <c r="P58" s="2"/>
      <c r="Q58" s="2"/>
      <c r="R58" s="2"/>
      <c r="S58" s="2"/>
      <c r="T58" s="2"/>
      <c r="U58" s="2"/>
      <c r="V58" s="2"/>
      <c r="W58" s="2"/>
      <c r="X58" s="2"/>
      <c r="Y58" s="2"/>
      <c r="Z58" s="2"/>
    </row>
    <row r="59" spans="1:26" ht="15" customHeight="1">
      <c r="A59" s="190"/>
      <c r="B59" s="188"/>
      <c r="C59" s="188"/>
      <c r="D59" s="188"/>
      <c r="E59" s="188"/>
      <c r="F59" s="188"/>
      <c r="G59" s="188"/>
      <c r="H59" s="188"/>
      <c r="I59" s="188"/>
      <c r="J59" s="188"/>
      <c r="K59" s="188"/>
      <c r="L59" s="188"/>
      <c r="M59" s="189"/>
      <c r="N59" s="1"/>
      <c r="O59" s="2"/>
      <c r="P59" s="2"/>
      <c r="Q59" s="2"/>
      <c r="R59" s="2"/>
      <c r="S59" s="2"/>
      <c r="T59" s="2"/>
      <c r="U59" s="2"/>
      <c r="V59" s="2"/>
      <c r="W59" s="2"/>
      <c r="X59" s="2"/>
      <c r="Y59" s="2"/>
      <c r="Z59" s="2"/>
    </row>
    <row r="60" spans="1:26" ht="15" customHeight="1">
      <c r="A60" s="190"/>
      <c r="B60" s="188"/>
      <c r="C60" s="188"/>
      <c r="D60" s="188"/>
      <c r="E60" s="188"/>
      <c r="F60" s="188"/>
      <c r="G60" s="188"/>
      <c r="H60" s="188"/>
      <c r="I60" s="188"/>
      <c r="J60" s="188"/>
      <c r="K60" s="188"/>
      <c r="L60" s="188"/>
      <c r="M60" s="189"/>
      <c r="N60" s="1"/>
      <c r="O60" s="2"/>
      <c r="P60" s="2"/>
      <c r="Q60" s="2"/>
      <c r="R60" s="2"/>
      <c r="S60" s="2"/>
      <c r="T60" s="2"/>
      <c r="U60" s="2"/>
      <c r="V60" s="2"/>
      <c r="W60" s="2"/>
      <c r="X60" s="2"/>
      <c r="Y60" s="2"/>
      <c r="Z60" s="2"/>
    </row>
    <row r="61" spans="1:26" ht="15" customHeight="1">
      <c r="A61" s="190"/>
      <c r="B61" s="188"/>
      <c r="C61" s="188"/>
      <c r="D61" s="188"/>
      <c r="E61" s="188"/>
      <c r="F61" s="188"/>
      <c r="G61" s="188"/>
      <c r="H61" s="188"/>
      <c r="I61" s="188"/>
      <c r="J61" s="188"/>
      <c r="K61" s="188"/>
      <c r="L61" s="188"/>
      <c r="M61" s="189"/>
      <c r="N61" s="1"/>
      <c r="O61" s="2"/>
      <c r="P61" s="2"/>
      <c r="Q61" s="2"/>
      <c r="R61" s="2"/>
      <c r="S61" s="2"/>
      <c r="T61" s="2"/>
      <c r="U61" s="2"/>
      <c r="V61" s="2"/>
      <c r="W61" s="2"/>
      <c r="X61" s="2"/>
      <c r="Y61" s="2"/>
      <c r="Z61" s="2"/>
    </row>
    <row r="62" spans="1:26" ht="15" customHeight="1">
      <c r="A62" s="190"/>
      <c r="B62" s="188"/>
      <c r="C62" s="188"/>
      <c r="D62" s="188"/>
      <c r="E62" s="188"/>
      <c r="F62" s="188"/>
      <c r="G62" s="188"/>
      <c r="H62" s="188"/>
      <c r="I62" s="188"/>
      <c r="J62" s="188"/>
      <c r="K62" s="188"/>
      <c r="L62" s="188"/>
      <c r="M62" s="189"/>
      <c r="N62" s="1"/>
      <c r="O62" s="2"/>
      <c r="P62" s="2"/>
      <c r="Q62" s="2"/>
      <c r="R62" s="2"/>
      <c r="S62" s="2"/>
      <c r="T62" s="2"/>
      <c r="U62" s="2"/>
      <c r="V62" s="2"/>
      <c r="W62" s="2"/>
      <c r="X62" s="2"/>
      <c r="Y62" s="2"/>
      <c r="Z62" s="2"/>
    </row>
    <row r="63" spans="1:26" ht="15" customHeight="1">
      <c r="A63" s="190"/>
      <c r="B63" s="188"/>
      <c r="C63" s="188"/>
      <c r="D63" s="188"/>
      <c r="E63" s="188"/>
      <c r="F63" s="188"/>
      <c r="G63" s="188"/>
      <c r="H63" s="188"/>
      <c r="I63" s="188"/>
      <c r="J63" s="188"/>
      <c r="K63" s="188"/>
      <c r="L63" s="188"/>
      <c r="M63" s="189"/>
      <c r="N63" s="1"/>
      <c r="O63" s="2"/>
      <c r="P63" s="2"/>
      <c r="Q63" s="2"/>
      <c r="R63" s="2"/>
      <c r="S63" s="2"/>
      <c r="T63" s="2"/>
      <c r="U63" s="2"/>
      <c r="V63" s="2"/>
      <c r="W63" s="2"/>
      <c r="X63" s="2"/>
      <c r="Y63" s="2"/>
      <c r="Z63" s="2"/>
    </row>
    <row r="64" spans="1:26" ht="15" customHeight="1">
      <c r="A64" s="190"/>
      <c r="B64" s="188"/>
      <c r="C64" s="188"/>
      <c r="D64" s="188"/>
      <c r="E64" s="188"/>
      <c r="F64" s="188"/>
      <c r="G64" s="188"/>
      <c r="H64" s="188"/>
      <c r="I64" s="188"/>
      <c r="J64" s="188"/>
      <c r="K64" s="188"/>
      <c r="L64" s="188"/>
      <c r="M64" s="189"/>
      <c r="N64" s="1"/>
      <c r="O64" s="2"/>
      <c r="P64" s="2"/>
      <c r="Q64" s="2"/>
      <c r="R64" s="2"/>
      <c r="S64" s="2"/>
      <c r="T64" s="2"/>
      <c r="U64" s="2"/>
      <c r="V64" s="2"/>
      <c r="W64" s="2"/>
      <c r="X64" s="2"/>
      <c r="Y64" s="2"/>
      <c r="Z64" s="2"/>
    </row>
    <row r="65" spans="1:26" ht="15" customHeight="1">
      <c r="A65" s="190"/>
      <c r="B65" s="188"/>
      <c r="C65" s="188"/>
      <c r="D65" s="188"/>
      <c r="E65" s="188"/>
      <c r="F65" s="188"/>
      <c r="G65" s="188"/>
      <c r="H65" s="188"/>
      <c r="I65" s="188"/>
      <c r="J65" s="188"/>
      <c r="K65" s="188"/>
      <c r="L65" s="188"/>
      <c r="M65" s="189"/>
      <c r="N65" s="1"/>
      <c r="O65" s="2"/>
      <c r="P65" s="2"/>
      <c r="Q65" s="2"/>
      <c r="R65" s="2"/>
      <c r="S65" s="2"/>
      <c r="T65" s="2"/>
      <c r="U65" s="2"/>
      <c r="V65" s="2"/>
      <c r="W65" s="2"/>
      <c r="X65" s="2"/>
      <c r="Y65" s="2"/>
      <c r="Z65" s="2"/>
    </row>
    <row r="66" spans="1:26" ht="15" customHeight="1">
      <c r="A66" s="190"/>
      <c r="B66" s="188"/>
      <c r="C66" s="188"/>
      <c r="D66" s="188"/>
      <c r="E66" s="188"/>
      <c r="F66" s="188"/>
      <c r="G66" s="188"/>
      <c r="H66" s="188"/>
      <c r="I66" s="188"/>
      <c r="J66" s="188"/>
      <c r="K66" s="188"/>
      <c r="L66" s="188"/>
      <c r="M66" s="189"/>
      <c r="N66" s="1"/>
      <c r="O66" s="2"/>
      <c r="P66" s="2"/>
      <c r="Q66" s="2"/>
      <c r="R66" s="2"/>
      <c r="S66" s="2"/>
      <c r="T66" s="2"/>
      <c r="U66" s="2"/>
      <c r="V66" s="2"/>
      <c r="W66" s="2"/>
      <c r="X66" s="2"/>
      <c r="Y66" s="2"/>
      <c r="Z66" s="2"/>
    </row>
    <row r="67" spans="1:26" ht="15" customHeight="1">
      <c r="A67" s="265"/>
      <c r="B67" s="33"/>
      <c r="C67" s="33"/>
      <c r="D67" s="33"/>
      <c r="E67" s="33"/>
      <c r="F67" s="33"/>
      <c r="G67" s="33"/>
      <c r="H67" s="33"/>
      <c r="I67" s="33"/>
      <c r="J67" s="33"/>
      <c r="K67" s="33"/>
      <c r="L67" s="33"/>
      <c r="M67" s="34"/>
      <c r="N67" s="1"/>
      <c r="O67" s="2"/>
      <c r="P67" s="2"/>
      <c r="Q67" s="2"/>
      <c r="R67" s="2"/>
      <c r="S67" s="2"/>
      <c r="T67" s="2"/>
      <c r="U67" s="2"/>
      <c r="V67" s="2"/>
      <c r="W67" s="2"/>
      <c r="X67" s="2"/>
      <c r="Y67" s="2"/>
      <c r="Z67" s="2"/>
    </row>
    <row r="68" spans="1:26" ht="15" customHeight="1">
      <c r="A68" s="265"/>
      <c r="B68" s="33"/>
      <c r="C68" s="33"/>
      <c r="D68" s="33"/>
      <c r="E68" s="33"/>
      <c r="F68" s="33"/>
      <c r="G68" s="33"/>
      <c r="H68" s="33"/>
      <c r="I68" s="33"/>
      <c r="J68" s="33"/>
      <c r="K68" s="33"/>
      <c r="L68" s="33"/>
      <c r="M68" s="34"/>
      <c r="N68" s="1"/>
      <c r="O68" s="2"/>
      <c r="P68" s="2"/>
      <c r="Q68" s="2"/>
      <c r="R68" s="2"/>
      <c r="S68" s="2"/>
      <c r="T68" s="2"/>
      <c r="U68" s="2"/>
      <c r="V68" s="2"/>
      <c r="W68" s="2"/>
      <c r="X68" s="2"/>
      <c r="Y68" s="2"/>
      <c r="Z68" s="2"/>
    </row>
    <row r="69" spans="1:26" ht="15" customHeight="1">
      <c r="A69" s="32"/>
      <c r="B69" s="33"/>
      <c r="C69" s="33"/>
      <c r="D69" s="33"/>
      <c r="E69" s="33"/>
      <c r="F69" s="33"/>
      <c r="G69" s="33"/>
      <c r="H69" s="33"/>
      <c r="I69" s="33"/>
      <c r="J69" s="33"/>
      <c r="K69" s="33"/>
      <c r="L69" s="33"/>
      <c r="M69" s="34"/>
      <c r="N69" s="1"/>
      <c r="O69" s="2"/>
      <c r="P69" s="2"/>
      <c r="Q69" s="2"/>
      <c r="R69" s="2"/>
      <c r="S69" s="2"/>
      <c r="T69" s="2"/>
      <c r="U69" s="2"/>
      <c r="V69" s="2"/>
      <c r="W69" s="2"/>
      <c r="X69" s="2"/>
      <c r="Y69" s="2"/>
      <c r="Z69" s="2"/>
    </row>
    <row r="70" spans="1:26" ht="15" customHeight="1">
      <c r="A70" s="32"/>
      <c r="B70" s="33"/>
      <c r="C70" s="33"/>
      <c r="D70" s="33"/>
      <c r="E70" s="33"/>
      <c r="F70" s="33"/>
      <c r="G70" s="33"/>
      <c r="H70" s="33"/>
      <c r="I70" s="33"/>
      <c r="J70" s="33"/>
      <c r="K70" s="33"/>
      <c r="L70" s="33"/>
      <c r="M70" s="34"/>
      <c r="N70" s="1"/>
      <c r="O70" s="2"/>
      <c r="P70" s="2"/>
      <c r="Q70" s="2"/>
      <c r="R70" s="2"/>
      <c r="S70" s="2"/>
      <c r="T70" s="2"/>
      <c r="U70" s="2"/>
      <c r="V70" s="2"/>
      <c r="W70" s="2"/>
      <c r="X70" s="2"/>
      <c r="Y70" s="2"/>
      <c r="Z70" s="2"/>
    </row>
    <row r="71" spans="1:26" ht="15" customHeight="1">
      <c r="A71" s="32"/>
      <c r="B71" s="33"/>
      <c r="C71" s="33"/>
      <c r="D71" s="33"/>
      <c r="E71" s="33"/>
      <c r="F71" s="33"/>
      <c r="G71" s="33"/>
      <c r="H71" s="33"/>
      <c r="I71" s="33"/>
      <c r="J71" s="33"/>
      <c r="K71" s="33"/>
      <c r="L71" s="33"/>
      <c r="M71" s="34"/>
      <c r="N71" s="1"/>
      <c r="O71" s="2"/>
      <c r="P71" s="2"/>
      <c r="Q71" s="2"/>
      <c r="R71" s="2"/>
      <c r="S71" s="2"/>
      <c r="T71" s="2"/>
      <c r="U71" s="2"/>
      <c r="V71" s="2"/>
      <c r="W71" s="2"/>
      <c r="X71" s="2"/>
      <c r="Y71" s="2"/>
      <c r="Z71" s="2"/>
    </row>
    <row r="72" spans="1:26" ht="15" customHeight="1">
      <c r="A72" s="32"/>
      <c r="B72" s="33"/>
      <c r="C72" s="33"/>
      <c r="D72" s="33"/>
      <c r="E72" s="33"/>
      <c r="F72" s="33"/>
      <c r="G72" s="33"/>
      <c r="H72" s="33"/>
      <c r="I72" s="33"/>
      <c r="J72" s="33"/>
      <c r="K72" s="33"/>
      <c r="L72" s="33"/>
      <c r="M72" s="34"/>
      <c r="N72" s="1"/>
      <c r="O72" s="2"/>
      <c r="P72" s="2"/>
      <c r="Q72" s="2"/>
      <c r="R72" s="2"/>
      <c r="S72" s="2"/>
      <c r="T72" s="2"/>
      <c r="U72" s="2"/>
      <c r="V72" s="2"/>
      <c r="W72" s="2"/>
      <c r="X72" s="2"/>
      <c r="Y72" s="2"/>
      <c r="Z72" s="2"/>
    </row>
    <row r="73" spans="1:26" ht="15" customHeight="1">
      <c r="A73" s="32"/>
      <c r="B73" s="33"/>
      <c r="C73" s="33"/>
      <c r="D73" s="33"/>
      <c r="E73" s="33"/>
      <c r="F73" s="33"/>
      <c r="G73" s="33"/>
      <c r="H73" s="33"/>
      <c r="I73" s="33"/>
      <c r="J73" s="33"/>
      <c r="K73" s="33"/>
      <c r="L73" s="33"/>
      <c r="M73" s="34"/>
      <c r="N73" s="1"/>
      <c r="O73" s="2"/>
      <c r="P73" s="2"/>
      <c r="Q73" s="2"/>
      <c r="R73" s="2"/>
      <c r="S73" s="2"/>
      <c r="T73" s="2"/>
      <c r="U73" s="2"/>
      <c r="V73" s="2"/>
      <c r="W73" s="2"/>
      <c r="X73" s="2"/>
      <c r="Y73" s="2"/>
      <c r="Z73" s="2"/>
    </row>
    <row r="74" spans="1:26" ht="15" customHeight="1">
      <c r="A74" s="32"/>
      <c r="B74" s="33"/>
      <c r="C74" s="33"/>
      <c r="D74" s="33"/>
      <c r="E74" s="33"/>
      <c r="F74" s="33"/>
      <c r="G74" s="33"/>
      <c r="H74" s="33"/>
      <c r="I74" s="33"/>
      <c r="J74" s="33"/>
      <c r="K74" s="33"/>
      <c r="L74" s="33"/>
      <c r="M74" s="34"/>
      <c r="N74" s="1"/>
      <c r="O74" s="2"/>
      <c r="P74" s="2"/>
      <c r="Q74" s="2"/>
      <c r="R74" s="2"/>
      <c r="S74" s="2"/>
      <c r="T74" s="2"/>
      <c r="U74" s="2"/>
      <c r="V74" s="2"/>
      <c r="W74" s="2"/>
      <c r="X74" s="2"/>
      <c r="Y74" s="2"/>
      <c r="Z74" s="2"/>
    </row>
    <row r="75" spans="1:26" ht="15" customHeight="1">
      <c r="A75" s="32"/>
      <c r="B75" s="33"/>
      <c r="C75" s="33"/>
      <c r="D75" s="33"/>
      <c r="E75" s="33"/>
      <c r="F75" s="33"/>
      <c r="G75" s="33"/>
      <c r="H75" s="33"/>
      <c r="I75" s="33"/>
      <c r="J75" s="33"/>
      <c r="K75" s="33"/>
      <c r="L75" s="33"/>
      <c r="M75" s="34"/>
      <c r="N75" s="1"/>
      <c r="O75" s="2"/>
      <c r="P75" s="2"/>
      <c r="Q75" s="2"/>
      <c r="R75" s="2"/>
      <c r="S75" s="2"/>
      <c r="T75" s="2"/>
      <c r="U75" s="2"/>
      <c r="V75" s="2"/>
      <c r="W75" s="2"/>
      <c r="X75" s="2"/>
      <c r="Y75" s="2"/>
      <c r="Z75" s="2"/>
    </row>
    <row r="76" spans="1:26" ht="15" customHeight="1">
      <c r="A76" s="32"/>
      <c r="B76" s="33"/>
      <c r="C76" s="33"/>
      <c r="D76" s="33"/>
      <c r="E76" s="33"/>
      <c r="F76" s="33"/>
      <c r="G76" s="33"/>
      <c r="H76" s="33"/>
      <c r="I76" s="33"/>
      <c r="J76" s="33"/>
      <c r="K76" s="33"/>
      <c r="L76" s="33"/>
      <c r="M76" s="34"/>
      <c r="N76" s="1"/>
      <c r="O76" s="2"/>
      <c r="P76" s="2"/>
      <c r="Q76" s="2"/>
      <c r="R76" s="2"/>
      <c r="S76" s="2"/>
      <c r="T76" s="2"/>
      <c r="U76" s="2"/>
      <c r="V76" s="2"/>
      <c r="W76" s="2"/>
      <c r="X76" s="2"/>
      <c r="Y76" s="2"/>
      <c r="Z76" s="2"/>
    </row>
    <row r="77" spans="1:26" ht="15" customHeight="1">
      <c r="A77" s="32"/>
      <c r="B77" s="33"/>
      <c r="C77" s="33"/>
      <c r="D77" s="33"/>
      <c r="E77" s="33"/>
      <c r="F77" s="33"/>
      <c r="G77" s="33"/>
      <c r="H77" s="33"/>
      <c r="I77" s="33"/>
      <c r="J77" s="33"/>
      <c r="K77" s="33"/>
      <c r="L77" s="33"/>
      <c r="M77" s="34"/>
      <c r="N77" s="1"/>
      <c r="O77" s="2"/>
      <c r="P77" s="2"/>
      <c r="Q77" s="2"/>
      <c r="R77" s="2"/>
      <c r="S77" s="2"/>
      <c r="T77" s="2"/>
      <c r="U77" s="2"/>
      <c r="V77" s="2"/>
      <c r="W77" s="2"/>
      <c r="X77" s="2"/>
      <c r="Y77" s="2"/>
      <c r="Z77" s="2"/>
    </row>
    <row r="78" spans="1:26" ht="15" customHeight="1">
      <c r="A78" s="32"/>
      <c r="B78" s="33"/>
      <c r="C78" s="33"/>
      <c r="D78" s="33"/>
      <c r="E78" s="33"/>
      <c r="F78" s="33"/>
      <c r="G78" s="33"/>
      <c r="H78" s="33"/>
      <c r="I78" s="33"/>
      <c r="J78" s="33"/>
      <c r="K78" s="33"/>
      <c r="L78" s="33"/>
      <c r="M78" s="34"/>
      <c r="N78" s="1"/>
      <c r="O78" s="2"/>
      <c r="P78" s="2"/>
      <c r="Q78" s="2"/>
      <c r="R78" s="2"/>
      <c r="S78" s="2"/>
      <c r="T78" s="2"/>
      <c r="U78" s="2"/>
      <c r="V78" s="2"/>
      <c r="W78" s="2"/>
      <c r="X78" s="2"/>
      <c r="Y78" s="2"/>
      <c r="Z78" s="2"/>
    </row>
    <row r="79" spans="1:26" ht="15" customHeight="1">
      <c r="A79" s="32"/>
      <c r="B79" s="33"/>
      <c r="C79" s="33"/>
      <c r="D79" s="33"/>
      <c r="E79" s="33"/>
      <c r="F79" s="33"/>
      <c r="G79" s="33"/>
      <c r="H79" s="33"/>
      <c r="I79" s="33"/>
      <c r="J79" s="33"/>
      <c r="K79" s="33"/>
      <c r="L79" s="33"/>
      <c r="M79" s="34"/>
      <c r="N79" s="1"/>
      <c r="O79" s="2"/>
      <c r="P79" s="2"/>
      <c r="Q79" s="2"/>
      <c r="R79" s="2"/>
      <c r="S79" s="2"/>
      <c r="T79" s="2"/>
      <c r="U79" s="2"/>
      <c r="V79" s="2"/>
      <c r="W79" s="2"/>
      <c r="X79" s="2"/>
      <c r="Y79" s="2"/>
      <c r="Z79" s="2"/>
    </row>
    <row r="80" spans="1:26" ht="15" customHeight="1">
      <c r="A80" s="32"/>
      <c r="B80" s="33"/>
      <c r="C80" s="33"/>
      <c r="D80" s="33"/>
      <c r="E80" s="33"/>
      <c r="F80" s="33"/>
      <c r="G80" s="33"/>
      <c r="H80" s="33"/>
      <c r="I80" s="33"/>
      <c r="J80" s="33"/>
      <c r="K80" s="33"/>
      <c r="L80" s="33"/>
      <c r="M80" s="34"/>
      <c r="N80" s="1"/>
      <c r="O80" s="2"/>
      <c r="P80" s="2"/>
      <c r="Q80" s="2"/>
      <c r="R80" s="2"/>
      <c r="S80" s="2"/>
      <c r="T80" s="2"/>
      <c r="U80" s="2"/>
      <c r="V80" s="2"/>
      <c r="W80" s="2"/>
      <c r="X80" s="2"/>
      <c r="Y80" s="2"/>
      <c r="Z80" s="2"/>
    </row>
    <row r="81" spans="1:26" ht="15" customHeight="1">
      <c r="A81" s="32"/>
      <c r="B81" s="33"/>
      <c r="C81" s="33"/>
      <c r="D81" s="33"/>
      <c r="E81" s="33"/>
      <c r="F81" s="33"/>
      <c r="G81" s="33"/>
      <c r="H81" s="33"/>
      <c r="I81" s="33"/>
      <c r="J81" s="33"/>
      <c r="K81" s="33"/>
      <c r="L81" s="33"/>
      <c r="M81" s="34"/>
      <c r="N81" s="1"/>
      <c r="O81" s="2"/>
      <c r="P81" s="2"/>
      <c r="Q81" s="2"/>
      <c r="R81" s="2"/>
      <c r="S81" s="2"/>
      <c r="T81" s="2"/>
      <c r="U81" s="2"/>
      <c r="V81" s="2"/>
      <c r="W81" s="2"/>
      <c r="X81" s="2"/>
      <c r="Y81" s="2"/>
      <c r="Z81" s="2"/>
    </row>
    <row r="82" spans="1:26" ht="15" customHeight="1">
      <c r="A82" s="32"/>
      <c r="B82" s="33"/>
      <c r="C82" s="33"/>
      <c r="D82" s="33"/>
      <c r="E82" s="33"/>
      <c r="F82" s="33"/>
      <c r="G82" s="33"/>
      <c r="H82" s="33"/>
      <c r="I82" s="33"/>
      <c r="J82" s="33"/>
      <c r="K82" s="33"/>
      <c r="L82" s="33"/>
      <c r="M82" s="34"/>
      <c r="N82" s="1"/>
      <c r="O82" s="2"/>
      <c r="P82" s="2"/>
      <c r="Q82" s="2"/>
      <c r="R82" s="2"/>
      <c r="S82" s="2"/>
      <c r="T82" s="2"/>
      <c r="U82" s="2"/>
      <c r="V82" s="2"/>
      <c r="W82" s="2"/>
      <c r="X82" s="2"/>
      <c r="Y82" s="2"/>
      <c r="Z82" s="2"/>
    </row>
    <row r="83" spans="1:26" ht="15" customHeight="1">
      <c r="A83" s="32"/>
      <c r="B83" s="33"/>
      <c r="C83" s="33"/>
      <c r="D83" s="33"/>
      <c r="E83" s="33"/>
      <c r="F83" s="33"/>
      <c r="G83" s="33"/>
      <c r="H83" s="33"/>
      <c r="I83" s="33"/>
      <c r="J83" s="33"/>
      <c r="K83" s="33"/>
      <c r="L83" s="33"/>
      <c r="M83" s="34"/>
      <c r="N83" s="1"/>
      <c r="O83" s="2"/>
      <c r="P83" s="2"/>
      <c r="Q83" s="2"/>
      <c r="R83" s="2"/>
      <c r="S83" s="2"/>
      <c r="T83" s="2"/>
      <c r="U83" s="2"/>
      <c r="V83" s="2"/>
      <c r="W83" s="2"/>
      <c r="X83" s="2"/>
      <c r="Y83" s="2"/>
      <c r="Z83" s="2"/>
    </row>
    <row r="84" spans="1:26" ht="15" customHeight="1">
      <c r="A84" s="32"/>
      <c r="B84" s="33"/>
      <c r="C84" s="33"/>
      <c r="D84" s="33"/>
      <c r="E84" s="33"/>
      <c r="F84" s="33"/>
      <c r="G84" s="33"/>
      <c r="H84" s="33"/>
      <c r="I84" s="33"/>
      <c r="J84" s="33"/>
      <c r="K84" s="33"/>
      <c r="L84" s="33"/>
      <c r="M84" s="34"/>
      <c r="N84" s="1"/>
      <c r="O84" s="2"/>
      <c r="P84" s="2"/>
      <c r="Q84" s="2"/>
      <c r="R84" s="2"/>
      <c r="S84" s="2"/>
      <c r="T84" s="2"/>
      <c r="U84" s="2"/>
      <c r="V84" s="2"/>
      <c r="W84" s="2"/>
      <c r="X84" s="2"/>
      <c r="Y84" s="2"/>
      <c r="Z84" s="2"/>
    </row>
    <row r="85" spans="1:26" ht="15" customHeight="1">
      <c r="A85" s="32"/>
      <c r="B85" s="33"/>
      <c r="C85" s="33"/>
      <c r="D85" s="33"/>
      <c r="E85" s="33"/>
      <c r="F85" s="33"/>
      <c r="G85" s="33"/>
      <c r="H85" s="33"/>
      <c r="I85" s="33"/>
      <c r="J85" s="33"/>
      <c r="K85" s="33"/>
      <c r="L85" s="33"/>
      <c r="M85" s="34"/>
      <c r="N85" s="1"/>
      <c r="O85" s="2"/>
      <c r="P85" s="2"/>
      <c r="Q85" s="2"/>
      <c r="R85" s="2"/>
      <c r="S85" s="2"/>
      <c r="T85" s="2"/>
      <c r="U85" s="2"/>
      <c r="V85" s="2"/>
      <c r="W85" s="2"/>
      <c r="X85" s="2"/>
      <c r="Y85" s="2"/>
      <c r="Z85" s="2"/>
    </row>
    <row r="86" spans="1:26" ht="15" customHeight="1">
      <c r="A86" s="32"/>
      <c r="B86" s="33"/>
      <c r="C86" s="33"/>
      <c r="D86" s="33"/>
      <c r="E86" s="33"/>
      <c r="F86" s="33"/>
      <c r="G86" s="33"/>
      <c r="H86" s="33"/>
      <c r="I86" s="33"/>
      <c r="J86" s="33"/>
      <c r="K86" s="33"/>
      <c r="L86" s="33"/>
      <c r="M86" s="34"/>
      <c r="N86" s="1"/>
      <c r="O86" s="2"/>
      <c r="P86" s="2"/>
      <c r="Q86" s="2"/>
      <c r="R86" s="2"/>
      <c r="S86" s="2"/>
      <c r="T86" s="2"/>
      <c r="U86" s="2"/>
      <c r="V86" s="2"/>
      <c r="W86" s="2"/>
      <c r="X86" s="2"/>
      <c r="Y86" s="2"/>
      <c r="Z86" s="2"/>
    </row>
    <row r="87" spans="1:26" ht="15" customHeight="1">
      <c r="A87" s="32"/>
      <c r="B87" s="33"/>
      <c r="C87" s="33"/>
      <c r="D87" s="33"/>
      <c r="E87" s="33"/>
      <c r="F87" s="33"/>
      <c r="G87" s="33"/>
      <c r="H87" s="33"/>
      <c r="I87" s="33"/>
      <c r="J87" s="33"/>
      <c r="K87" s="33"/>
      <c r="L87" s="33"/>
      <c r="M87" s="34"/>
      <c r="N87" s="1"/>
      <c r="O87" s="2"/>
      <c r="P87" s="2"/>
      <c r="Q87" s="2"/>
      <c r="R87" s="2"/>
      <c r="S87" s="2"/>
      <c r="T87" s="2"/>
      <c r="U87" s="2"/>
      <c r="V87" s="2"/>
      <c r="W87" s="2"/>
      <c r="X87" s="2"/>
      <c r="Y87" s="2"/>
      <c r="Z87" s="2"/>
    </row>
    <row r="88" spans="1:26" ht="15" customHeight="1">
      <c r="A88" s="32"/>
      <c r="B88" s="33"/>
      <c r="C88" s="33"/>
      <c r="D88" s="33"/>
      <c r="E88" s="33"/>
      <c r="F88" s="33"/>
      <c r="G88" s="33"/>
      <c r="H88" s="33"/>
      <c r="I88" s="33"/>
      <c r="J88" s="33"/>
      <c r="K88" s="33"/>
      <c r="L88" s="33"/>
      <c r="M88" s="34"/>
      <c r="N88" s="1"/>
      <c r="O88" s="2"/>
      <c r="P88" s="2"/>
      <c r="Q88" s="2"/>
      <c r="R88" s="2"/>
      <c r="S88" s="2"/>
      <c r="T88" s="2"/>
      <c r="U88" s="2"/>
      <c r="V88" s="2"/>
      <c r="W88" s="2"/>
      <c r="X88" s="2"/>
      <c r="Y88" s="2"/>
      <c r="Z88" s="2"/>
    </row>
    <row r="89" spans="1:26" ht="15" customHeight="1">
      <c r="A89" s="32"/>
      <c r="B89" s="33"/>
      <c r="C89" s="33"/>
      <c r="D89" s="33"/>
      <c r="E89" s="33"/>
      <c r="F89" s="33"/>
      <c r="G89" s="33"/>
      <c r="H89" s="33"/>
      <c r="I89" s="33"/>
      <c r="J89" s="33"/>
      <c r="K89" s="33"/>
      <c r="L89" s="33"/>
      <c r="M89" s="34"/>
      <c r="N89" s="1"/>
      <c r="O89" s="2"/>
      <c r="P89" s="2"/>
      <c r="Q89" s="2"/>
      <c r="R89" s="2"/>
      <c r="S89" s="2"/>
      <c r="T89" s="2"/>
      <c r="U89" s="2"/>
      <c r="V89" s="2"/>
      <c r="W89" s="2"/>
      <c r="X89" s="2"/>
      <c r="Y89" s="2"/>
      <c r="Z89" s="2"/>
    </row>
    <row r="90" spans="1:26" ht="15" customHeight="1">
      <c r="A90" s="32"/>
      <c r="B90" s="33"/>
      <c r="C90" s="33"/>
      <c r="D90" s="33"/>
      <c r="E90" s="33"/>
      <c r="F90" s="33"/>
      <c r="G90" s="33"/>
      <c r="H90" s="33"/>
      <c r="I90" s="33"/>
      <c r="J90" s="33"/>
      <c r="K90" s="33"/>
      <c r="L90" s="33"/>
      <c r="M90" s="34"/>
      <c r="N90" s="1"/>
      <c r="O90" s="2"/>
      <c r="P90" s="2"/>
      <c r="Q90" s="2"/>
      <c r="R90" s="2"/>
      <c r="S90" s="2"/>
      <c r="T90" s="2"/>
      <c r="U90" s="2"/>
      <c r="V90" s="2"/>
      <c r="W90" s="2"/>
      <c r="X90" s="2"/>
      <c r="Y90" s="2"/>
      <c r="Z90" s="2"/>
    </row>
    <row r="91" spans="1:26" ht="15" customHeight="1">
      <c r="A91" s="32"/>
      <c r="B91" s="33"/>
      <c r="C91" s="33"/>
      <c r="D91" s="33"/>
      <c r="E91" s="33"/>
      <c r="F91" s="33"/>
      <c r="G91" s="33"/>
      <c r="H91" s="33"/>
      <c r="I91" s="33"/>
      <c r="J91" s="33"/>
      <c r="K91" s="33"/>
      <c r="L91" s="33"/>
      <c r="M91" s="34"/>
      <c r="N91" s="1"/>
      <c r="O91" s="2"/>
      <c r="P91" s="2"/>
      <c r="Q91" s="2"/>
      <c r="R91" s="2"/>
      <c r="S91" s="2"/>
      <c r="T91" s="2"/>
      <c r="U91" s="2"/>
      <c r="V91" s="2"/>
      <c r="W91" s="2"/>
      <c r="X91" s="2"/>
      <c r="Y91" s="2"/>
      <c r="Z91" s="2"/>
    </row>
    <row r="92" spans="1:26" ht="15" customHeight="1">
      <c r="A92" s="32"/>
      <c r="B92" s="33"/>
      <c r="C92" s="33"/>
      <c r="D92" s="33"/>
      <c r="E92" s="33"/>
      <c r="F92" s="33"/>
      <c r="G92" s="33"/>
      <c r="H92" s="33"/>
      <c r="I92" s="33"/>
      <c r="J92" s="33"/>
      <c r="K92" s="33"/>
      <c r="L92" s="33"/>
      <c r="M92" s="34"/>
      <c r="N92" s="1"/>
      <c r="O92" s="2"/>
      <c r="P92" s="2"/>
      <c r="Q92" s="2"/>
      <c r="R92" s="2"/>
      <c r="S92" s="2"/>
      <c r="T92" s="2"/>
      <c r="U92" s="2"/>
      <c r="V92" s="2"/>
      <c r="W92" s="2"/>
      <c r="X92" s="2"/>
      <c r="Y92" s="2"/>
      <c r="Z92" s="2"/>
    </row>
    <row r="93" spans="1:26" ht="15" customHeight="1">
      <c r="A93" s="32"/>
      <c r="B93" s="33"/>
      <c r="C93" s="33"/>
      <c r="D93" s="33"/>
      <c r="E93" s="33"/>
      <c r="F93" s="33"/>
      <c r="G93" s="33"/>
      <c r="H93" s="33"/>
      <c r="I93" s="33"/>
      <c r="J93" s="33"/>
      <c r="K93" s="33"/>
      <c r="L93" s="33"/>
      <c r="M93" s="34"/>
      <c r="N93" s="1"/>
      <c r="O93" s="2"/>
      <c r="P93" s="2"/>
      <c r="Q93" s="2"/>
      <c r="R93" s="2"/>
      <c r="S93" s="2"/>
      <c r="T93" s="2"/>
      <c r="U93" s="2"/>
      <c r="V93" s="2"/>
      <c r="W93" s="2"/>
      <c r="X93" s="2"/>
      <c r="Y93" s="2"/>
      <c r="Z93" s="2"/>
    </row>
    <row r="94" spans="1:26" ht="15" customHeight="1">
      <c r="A94" s="32"/>
      <c r="B94" s="33"/>
      <c r="C94" s="33"/>
      <c r="D94" s="33"/>
      <c r="E94" s="33"/>
      <c r="F94" s="33"/>
      <c r="G94" s="33"/>
      <c r="H94" s="33"/>
      <c r="I94" s="33"/>
      <c r="J94" s="33"/>
      <c r="K94" s="33"/>
      <c r="L94" s="33"/>
      <c r="M94" s="34"/>
      <c r="N94" s="1"/>
      <c r="O94" s="2"/>
      <c r="P94" s="2"/>
      <c r="Q94" s="2"/>
      <c r="R94" s="2"/>
      <c r="S94" s="2"/>
      <c r="T94" s="2"/>
      <c r="U94" s="2"/>
      <c r="V94" s="2"/>
      <c r="W94" s="2"/>
      <c r="X94" s="2"/>
      <c r="Y94" s="2"/>
      <c r="Z94" s="2"/>
    </row>
    <row r="95" spans="1:26" ht="15" customHeight="1">
      <c r="A95" s="32"/>
      <c r="B95" s="33"/>
      <c r="C95" s="33"/>
      <c r="D95" s="33"/>
      <c r="E95" s="33"/>
      <c r="F95" s="33"/>
      <c r="G95" s="33"/>
      <c r="H95" s="33"/>
      <c r="I95" s="33"/>
      <c r="J95" s="33"/>
      <c r="K95" s="33"/>
      <c r="L95" s="33"/>
      <c r="M95" s="34"/>
      <c r="N95" s="1"/>
      <c r="O95" s="2"/>
      <c r="P95" s="2"/>
      <c r="Q95" s="2"/>
      <c r="R95" s="2"/>
      <c r="S95" s="2"/>
      <c r="T95" s="2"/>
      <c r="U95" s="2"/>
      <c r="V95" s="2"/>
      <c r="W95" s="2"/>
      <c r="X95" s="2"/>
      <c r="Y95" s="2"/>
      <c r="Z95" s="2"/>
    </row>
    <row r="96" spans="1:26" ht="15" customHeight="1">
      <c r="A96" s="32"/>
      <c r="B96" s="33"/>
      <c r="C96" s="33"/>
      <c r="D96" s="33"/>
      <c r="E96" s="33"/>
      <c r="F96" s="33"/>
      <c r="G96" s="33"/>
      <c r="H96" s="33"/>
      <c r="I96" s="33"/>
      <c r="J96" s="33"/>
      <c r="K96" s="33"/>
      <c r="L96" s="33"/>
      <c r="M96" s="34"/>
      <c r="N96" s="1"/>
      <c r="O96" s="2"/>
      <c r="P96" s="2"/>
      <c r="Q96" s="2"/>
      <c r="R96" s="2"/>
      <c r="S96" s="2"/>
      <c r="T96" s="2"/>
      <c r="U96" s="2"/>
      <c r="V96" s="2"/>
      <c r="W96" s="2"/>
      <c r="X96" s="2"/>
      <c r="Y96" s="2"/>
      <c r="Z96" s="2"/>
    </row>
    <row r="97" spans="1:26" ht="15" customHeight="1">
      <c r="A97" s="32"/>
      <c r="B97" s="33"/>
      <c r="C97" s="33"/>
      <c r="D97" s="33"/>
      <c r="E97" s="33"/>
      <c r="F97" s="33"/>
      <c r="G97" s="33"/>
      <c r="H97" s="33"/>
      <c r="I97" s="33"/>
      <c r="J97" s="33"/>
      <c r="K97" s="33"/>
      <c r="L97" s="33"/>
      <c r="M97" s="34"/>
      <c r="N97" s="1"/>
      <c r="O97" s="2"/>
      <c r="P97" s="2"/>
      <c r="Q97" s="2"/>
      <c r="R97" s="2"/>
      <c r="S97" s="2"/>
      <c r="T97" s="2"/>
      <c r="U97" s="2"/>
      <c r="V97" s="2"/>
      <c r="W97" s="2"/>
      <c r="X97" s="2"/>
      <c r="Y97" s="2"/>
      <c r="Z97" s="2"/>
    </row>
    <row r="98" spans="1:26" ht="15" customHeight="1">
      <c r="A98" s="32"/>
      <c r="B98" s="33"/>
      <c r="C98" s="33"/>
      <c r="D98" s="33"/>
      <c r="E98" s="33"/>
      <c r="F98" s="33"/>
      <c r="G98" s="33"/>
      <c r="H98" s="33"/>
      <c r="I98" s="33"/>
      <c r="J98" s="33"/>
      <c r="K98" s="33"/>
      <c r="L98" s="33"/>
      <c r="M98" s="34"/>
      <c r="N98" s="1"/>
      <c r="O98" s="2"/>
      <c r="P98" s="2"/>
      <c r="Q98" s="2"/>
      <c r="R98" s="2"/>
      <c r="S98" s="2"/>
      <c r="T98" s="2"/>
      <c r="U98" s="2"/>
      <c r="V98" s="2"/>
      <c r="W98" s="2"/>
      <c r="X98" s="2"/>
      <c r="Y98" s="2"/>
      <c r="Z98" s="2"/>
    </row>
    <row r="99" spans="1:26" ht="15" customHeight="1">
      <c r="A99" s="32"/>
      <c r="B99" s="33"/>
      <c r="C99" s="33"/>
      <c r="D99" s="33"/>
      <c r="E99" s="33"/>
      <c r="F99" s="33"/>
      <c r="G99" s="33"/>
      <c r="H99" s="33"/>
      <c r="I99" s="33"/>
      <c r="J99" s="33"/>
      <c r="K99" s="33"/>
      <c r="L99" s="33"/>
      <c r="M99" s="34"/>
      <c r="N99" s="1"/>
      <c r="O99" s="2"/>
      <c r="P99" s="2"/>
      <c r="Q99" s="2"/>
      <c r="R99" s="2"/>
      <c r="S99" s="2"/>
      <c r="T99" s="2"/>
      <c r="U99" s="2"/>
      <c r="V99" s="2"/>
      <c r="W99" s="2"/>
      <c r="X99" s="2"/>
      <c r="Y99" s="2"/>
      <c r="Z99" s="2"/>
    </row>
    <row r="100" spans="1:26" ht="15" customHeight="1">
      <c r="A100" s="32"/>
      <c r="B100" s="33"/>
      <c r="C100" s="33"/>
      <c r="D100" s="33"/>
      <c r="E100" s="33"/>
      <c r="F100" s="33"/>
      <c r="G100" s="33"/>
      <c r="H100" s="33"/>
      <c r="I100" s="33"/>
      <c r="J100" s="33"/>
      <c r="K100" s="33"/>
      <c r="L100" s="33"/>
      <c r="M100" s="34"/>
      <c r="N100" s="1"/>
      <c r="O100" s="2"/>
      <c r="P100" s="2"/>
      <c r="Q100" s="2"/>
      <c r="R100" s="2"/>
      <c r="S100" s="2"/>
      <c r="T100" s="2"/>
      <c r="U100" s="2"/>
      <c r="V100" s="2"/>
      <c r="W100" s="2"/>
      <c r="X100" s="2"/>
      <c r="Y100" s="2"/>
      <c r="Z100" s="2"/>
    </row>
    <row r="101" spans="1:26" ht="15" customHeight="1">
      <c r="A101" s="32"/>
      <c r="B101" s="33"/>
      <c r="C101" s="33"/>
      <c r="D101" s="33"/>
      <c r="E101" s="33"/>
      <c r="F101" s="33"/>
      <c r="G101" s="33"/>
      <c r="H101" s="33"/>
      <c r="I101" s="33"/>
      <c r="J101" s="33"/>
      <c r="K101" s="33"/>
      <c r="L101" s="33"/>
      <c r="M101" s="34"/>
      <c r="N101" s="1"/>
      <c r="O101" s="2"/>
      <c r="P101" s="2"/>
      <c r="Q101" s="2"/>
      <c r="R101" s="2"/>
      <c r="S101" s="2"/>
      <c r="T101" s="2"/>
      <c r="U101" s="2"/>
      <c r="V101" s="2"/>
      <c r="W101" s="2"/>
      <c r="X101" s="2"/>
      <c r="Y101" s="2"/>
      <c r="Z101" s="2"/>
    </row>
    <row r="102" spans="1:26" ht="15" customHeight="1">
      <c r="A102" s="32"/>
      <c r="B102" s="33"/>
      <c r="C102" s="33"/>
      <c r="D102" s="33"/>
      <c r="E102" s="33"/>
      <c r="F102" s="33"/>
      <c r="G102" s="33"/>
      <c r="H102" s="33"/>
      <c r="I102" s="33"/>
      <c r="J102" s="33"/>
      <c r="K102" s="33"/>
      <c r="L102" s="33"/>
      <c r="M102" s="34"/>
      <c r="N102" s="1"/>
      <c r="O102" s="2"/>
      <c r="P102" s="2"/>
      <c r="Q102" s="2"/>
      <c r="R102" s="2"/>
      <c r="S102" s="2"/>
      <c r="T102" s="2"/>
      <c r="U102" s="2"/>
      <c r="V102" s="2"/>
      <c r="W102" s="2"/>
      <c r="X102" s="2"/>
      <c r="Y102" s="2"/>
      <c r="Z102" s="2"/>
    </row>
    <row r="103" spans="1:26" ht="15" customHeight="1">
      <c r="A103" s="32"/>
      <c r="B103" s="33"/>
      <c r="C103" s="33"/>
      <c r="D103" s="33"/>
      <c r="E103" s="33"/>
      <c r="F103" s="33"/>
      <c r="G103" s="33"/>
      <c r="H103" s="33"/>
      <c r="I103" s="33"/>
      <c r="J103" s="33"/>
      <c r="K103" s="33"/>
      <c r="L103" s="33"/>
      <c r="M103" s="34"/>
      <c r="N103" s="1"/>
      <c r="O103" s="2"/>
      <c r="P103" s="2"/>
      <c r="Q103" s="2"/>
      <c r="R103" s="2"/>
      <c r="S103" s="2"/>
      <c r="T103" s="2"/>
      <c r="U103" s="2"/>
      <c r="V103" s="2"/>
      <c r="W103" s="2"/>
      <c r="X103" s="2"/>
      <c r="Y103" s="2"/>
      <c r="Z103" s="2"/>
    </row>
    <row r="104" spans="1:26" ht="15" customHeight="1">
      <c r="A104" s="32"/>
      <c r="B104" s="33"/>
      <c r="C104" s="33"/>
      <c r="D104" s="33"/>
      <c r="E104" s="33"/>
      <c r="F104" s="33"/>
      <c r="G104" s="33"/>
      <c r="H104" s="33"/>
      <c r="I104" s="33"/>
      <c r="J104" s="33"/>
      <c r="K104" s="33"/>
      <c r="L104" s="33"/>
      <c r="M104" s="34"/>
      <c r="N104" s="1"/>
      <c r="O104" s="2"/>
      <c r="P104" s="2"/>
      <c r="Q104" s="2"/>
      <c r="R104" s="2"/>
      <c r="S104" s="2"/>
      <c r="T104" s="2"/>
      <c r="U104" s="2"/>
      <c r="V104" s="2"/>
      <c r="W104" s="2"/>
      <c r="X104" s="2"/>
      <c r="Y104" s="2"/>
      <c r="Z104" s="2"/>
    </row>
    <row r="105" spans="1:26" ht="15" customHeight="1">
      <c r="A105" s="32"/>
      <c r="B105" s="33"/>
      <c r="C105" s="33"/>
      <c r="D105" s="33"/>
      <c r="E105" s="33"/>
      <c r="F105" s="33"/>
      <c r="G105" s="33"/>
      <c r="H105" s="33"/>
      <c r="I105" s="33"/>
      <c r="J105" s="33"/>
      <c r="K105" s="33"/>
      <c r="L105" s="33"/>
      <c r="M105" s="34"/>
      <c r="N105" s="1"/>
      <c r="O105" s="2"/>
      <c r="P105" s="2"/>
      <c r="Q105" s="2"/>
      <c r="R105" s="2"/>
      <c r="S105" s="2"/>
      <c r="T105" s="2"/>
      <c r="U105" s="2"/>
      <c r="V105" s="2"/>
      <c r="W105" s="2"/>
      <c r="X105" s="2"/>
      <c r="Y105" s="2"/>
      <c r="Z105" s="2"/>
    </row>
    <row r="106" spans="1:26" ht="15" customHeight="1">
      <c r="A106" s="32"/>
      <c r="B106" s="33"/>
      <c r="C106" s="33"/>
      <c r="D106" s="33"/>
      <c r="E106" s="33"/>
      <c r="F106" s="33"/>
      <c r="G106" s="33"/>
      <c r="H106" s="33"/>
      <c r="I106" s="33"/>
      <c r="J106" s="33"/>
      <c r="K106" s="33"/>
      <c r="L106" s="33"/>
      <c r="M106" s="34"/>
      <c r="N106" s="1"/>
      <c r="O106" s="2"/>
      <c r="P106" s="2"/>
      <c r="Q106" s="2"/>
      <c r="R106" s="2"/>
      <c r="S106" s="2"/>
      <c r="T106" s="2"/>
      <c r="U106" s="2"/>
      <c r="V106" s="2"/>
      <c r="W106" s="2"/>
      <c r="X106" s="2"/>
      <c r="Y106" s="2"/>
      <c r="Z106" s="2"/>
    </row>
    <row r="107" spans="1:26" ht="15" customHeight="1">
      <c r="A107" s="32"/>
      <c r="B107" s="33"/>
      <c r="C107" s="33"/>
      <c r="D107" s="33"/>
      <c r="E107" s="33"/>
      <c r="F107" s="33"/>
      <c r="G107" s="33"/>
      <c r="H107" s="33"/>
      <c r="I107" s="33"/>
      <c r="J107" s="33"/>
      <c r="K107" s="33"/>
      <c r="L107" s="33"/>
      <c r="M107" s="34"/>
      <c r="N107" s="1"/>
      <c r="O107" s="2"/>
      <c r="P107" s="2"/>
      <c r="Q107" s="2"/>
      <c r="R107" s="2"/>
      <c r="S107" s="2"/>
      <c r="T107" s="2"/>
      <c r="U107" s="2"/>
      <c r="V107" s="2"/>
      <c r="W107" s="2"/>
      <c r="X107" s="2"/>
      <c r="Y107" s="2"/>
      <c r="Z107" s="2"/>
    </row>
    <row r="108" spans="1:26" ht="15" customHeight="1">
      <c r="A108" s="32"/>
      <c r="B108" s="33"/>
      <c r="C108" s="33"/>
      <c r="D108" s="33"/>
      <c r="E108" s="33"/>
      <c r="F108" s="33"/>
      <c r="G108" s="33"/>
      <c r="H108" s="33"/>
      <c r="I108" s="33"/>
      <c r="J108" s="33"/>
      <c r="K108" s="33"/>
      <c r="L108" s="33"/>
      <c r="M108" s="34"/>
      <c r="N108" s="1"/>
      <c r="O108" s="2"/>
      <c r="P108" s="2"/>
      <c r="Q108" s="2"/>
      <c r="R108" s="2"/>
      <c r="S108" s="2"/>
      <c r="T108" s="2"/>
      <c r="U108" s="2"/>
      <c r="V108" s="2"/>
      <c r="W108" s="2"/>
      <c r="X108" s="2"/>
      <c r="Y108" s="2"/>
      <c r="Z108" s="2"/>
    </row>
    <row r="109" spans="1:26" ht="15" customHeight="1">
      <c r="A109" s="32"/>
      <c r="B109" s="33"/>
      <c r="C109" s="33"/>
      <c r="D109" s="33"/>
      <c r="E109" s="33"/>
      <c r="F109" s="33"/>
      <c r="G109" s="33"/>
      <c r="H109" s="33"/>
      <c r="I109" s="33"/>
      <c r="J109" s="33"/>
      <c r="K109" s="33"/>
      <c r="L109" s="33"/>
      <c r="M109" s="34"/>
      <c r="N109" s="1"/>
      <c r="O109" s="2"/>
      <c r="P109" s="2"/>
      <c r="Q109" s="2"/>
      <c r="R109" s="2"/>
      <c r="S109" s="2"/>
      <c r="T109" s="2"/>
      <c r="U109" s="2"/>
      <c r="V109" s="2"/>
      <c r="W109" s="2"/>
      <c r="X109" s="2"/>
      <c r="Y109" s="2"/>
      <c r="Z109" s="2"/>
    </row>
    <row r="110" spans="1:26" ht="15" customHeight="1">
      <c r="A110" s="32"/>
      <c r="B110" s="33"/>
      <c r="C110" s="33"/>
      <c r="D110" s="33"/>
      <c r="E110" s="33"/>
      <c r="F110" s="33"/>
      <c r="G110" s="33"/>
      <c r="H110" s="33"/>
      <c r="I110" s="33"/>
      <c r="J110" s="33"/>
      <c r="K110" s="33"/>
      <c r="L110" s="33"/>
      <c r="M110" s="34"/>
      <c r="N110" s="1"/>
      <c r="O110" s="2"/>
      <c r="P110" s="2"/>
      <c r="Q110" s="2"/>
      <c r="R110" s="2"/>
      <c r="S110" s="2"/>
      <c r="T110" s="2"/>
      <c r="U110" s="2"/>
      <c r="V110" s="2"/>
      <c r="W110" s="2"/>
      <c r="X110" s="2"/>
      <c r="Y110" s="2"/>
      <c r="Z110" s="2"/>
    </row>
    <row r="111" spans="1:26" ht="15" customHeight="1">
      <c r="A111" s="32"/>
      <c r="B111" s="33"/>
      <c r="C111" s="33"/>
      <c r="D111" s="33"/>
      <c r="E111" s="33"/>
      <c r="F111" s="33"/>
      <c r="G111" s="33"/>
      <c r="H111" s="33"/>
      <c r="I111" s="33"/>
      <c r="J111" s="33"/>
      <c r="K111" s="33"/>
      <c r="L111" s="33"/>
      <c r="M111" s="34"/>
      <c r="N111" s="1"/>
      <c r="O111" s="2"/>
      <c r="P111" s="2"/>
      <c r="Q111" s="2"/>
      <c r="R111" s="2"/>
      <c r="S111" s="2"/>
      <c r="T111" s="2"/>
      <c r="U111" s="2"/>
      <c r="V111" s="2"/>
      <c r="W111" s="2"/>
      <c r="X111" s="2"/>
      <c r="Y111" s="2"/>
      <c r="Z111" s="2"/>
    </row>
    <row r="112" spans="1:26" ht="15" customHeight="1">
      <c r="A112" s="32"/>
      <c r="B112" s="33"/>
      <c r="C112" s="33"/>
      <c r="D112" s="33"/>
      <c r="E112" s="33"/>
      <c r="F112" s="33"/>
      <c r="G112" s="33"/>
      <c r="H112" s="33"/>
      <c r="I112" s="33"/>
      <c r="J112" s="33"/>
      <c r="K112" s="33"/>
      <c r="L112" s="33"/>
      <c r="M112" s="34"/>
      <c r="N112" s="1"/>
      <c r="O112" s="2"/>
      <c r="P112" s="2"/>
      <c r="Q112" s="2"/>
      <c r="R112" s="2"/>
      <c r="S112" s="2"/>
      <c r="T112" s="2"/>
      <c r="U112" s="2"/>
      <c r="V112" s="2"/>
      <c r="W112" s="2"/>
      <c r="X112" s="2"/>
      <c r="Y112" s="2"/>
      <c r="Z112" s="2"/>
    </row>
    <row r="113" spans="1:26" ht="15" customHeight="1">
      <c r="A113" s="32"/>
      <c r="B113" s="33"/>
      <c r="C113" s="33"/>
      <c r="D113" s="33"/>
      <c r="E113" s="33"/>
      <c r="F113" s="33"/>
      <c r="G113" s="33"/>
      <c r="H113" s="33"/>
      <c r="I113" s="33"/>
      <c r="J113" s="33"/>
      <c r="K113" s="33"/>
      <c r="L113" s="33"/>
      <c r="M113" s="34"/>
      <c r="N113" s="1"/>
      <c r="O113" s="2"/>
      <c r="P113" s="2"/>
      <c r="Q113" s="2"/>
      <c r="R113" s="2"/>
      <c r="S113" s="2"/>
      <c r="T113" s="2"/>
      <c r="U113" s="2"/>
      <c r="V113" s="2"/>
      <c r="W113" s="2"/>
      <c r="X113" s="2"/>
      <c r="Y113" s="2"/>
      <c r="Z113" s="2"/>
    </row>
    <row r="114" spans="1:26" ht="15" customHeight="1">
      <c r="A114" s="32"/>
      <c r="B114" s="33"/>
      <c r="C114" s="33"/>
      <c r="D114" s="33"/>
      <c r="E114" s="33"/>
      <c r="F114" s="33"/>
      <c r="G114" s="33"/>
      <c r="H114" s="33"/>
      <c r="I114" s="33"/>
      <c r="J114" s="33"/>
      <c r="K114" s="33"/>
      <c r="L114" s="33"/>
      <c r="M114" s="34"/>
      <c r="N114" s="1"/>
      <c r="O114" s="2"/>
      <c r="P114" s="2"/>
      <c r="Q114" s="2"/>
      <c r="R114" s="2"/>
      <c r="S114" s="2"/>
      <c r="T114" s="2"/>
      <c r="U114" s="2"/>
      <c r="V114" s="2"/>
      <c r="W114" s="2"/>
      <c r="X114" s="2"/>
      <c r="Y114" s="2"/>
      <c r="Z114" s="2"/>
    </row>
    <row r="115" spans="1:26" ht="15" customHeight="1">
      <c r="A115" s="32"/>
      <c r="B115" s="33"/>
      <c r="C115" s="33"/>
      <c r="D115" s="33"/>
      <c r="E115" s="33"/>
      <c r="F115" s="33"/>
      <c r="G115" s="33"/>
      <c r="H115" s="33"/>
      <c r="I115" s="33"/>
      <c r="J115" s="33"/>
      <c r="K115" s="33"/>
      <c r="L115" s="33"/>
      <c r="M115" s="34"/>
      <c r="N115" s="1"/>
      <c r="O115" s="2"/>
      <c r="P115" s="2"/>
      <c r="Q115" s="2"/>
      <c r="R115" s="2"/>
      <c r="S115" s="2"/>
      <c r="T115" s="2"/>
      <c r="U115" s="2"/>
      <c r="V115" s="2"/>
      <c r="W115" s="2"/>
      <c r="X115" s="2"/>
      <c r="Y115" s="2"/>
      <c r="Z115" s="2"/>
    </row>
    <row r="116" spans="1:26" ht="15" customHeight="1">
      <c r="A116" s="32"/>
      <c r="B116" s="33"/>
      <c r="C116" s="33"/>
      <c r="D116" s="33"/>
      <c r="E116" s="33"/>
      <c r="F116" s="33"/>
      <c r="G116" s="33"/>
      <c r="H116" s="33"/>
      <c r="I116" s="33"/>
      <c r="J116" s="33"/>
      <c r="K116" s="33"/>
      <c r="L116" s="33"/>
      <c r="M116" s="34"/>
      <c r="N116" s="1"/>
      <c r="O116" s="2"/>
      <c r="P116" s="2"/>
      <c r="Q116" s="2"/>
      <c r="R116" s="2"/>
      <c r="S116" s="2"/>
      <c r="T116" s="2"/>
      <c r="U116" s="2"/>
      <c r="V116" s="2"/>
      <c r="W116" s="2"/>
      <c r="X116" s="2"/>
      <c r="Y116" s="2"/>
      <c r="Z116" s="2"/>
    </row>
    <row r="117" spans="1:26" ht="15" customHeight="1">
      <c r="A117" s="32"/>
      <c r="B117" s="33"/>
      <c r="C117" s="33"/>
      <c r="D117" s="33"/>
      <c r="E117" s="33"/>
      <c r="F117" s="33"/>
      <c r="G117" s="33"/>
      <c r="H117" s="33"/>
      <c r="I117" s="33"/>
      <c r="J117" s="33"/>
      <c r="K117" s="33"/>
      <c r="L117" s="33"/>
      <c r="M117" s="34"/>
      <c r="N117" s="1"/>
      <c r="O117" s="2"/>
      <c r="P117" s="2"/>
      <c r="Q117" s="2"/>
      <c r="R117" s="2"/>
      <c r="S117" s="2"/>
      <c r="T117" s="2"/>
      <c r="U117" s="2"/>
      <c r="V117" s="2"/>
      <c r="W117" s="2"/>
      <c r="X117" s="2"/>
      <c r="Y117" s="2"/>
      <c r="Z117" s="2"/>
    </row>
    <row r="118" spans="1:26" ht="15" customHeight="1">
      <c r="A118" s="32"/>
      <c r="B118" s="33"/>
      <c r="C118" s="33"/>
      <c r="D118" s="33"/>
      <c r="E118" s="33"/>
      <c r="F118" s="33"/>
      <c r="G118" s="33"/>
      <c r="H118" s="33"/>
      <c r="I118" s="33"/>
      <c r="J118" s="33"/>
      <c r="K118" s="33"/>
      <c r="L118" s="33"/>
      <c r="M118" s="34"/>
      <c r="N118" s="1"/>
      <c r="O118" s="2"/>
      <c r="P118" s="2"/>
      <c r="Q118" s="2"/>
      <c r="R118" s="2"/>
      <c r="S118" s="2"/>
      <c r="T118" s="2"/>
      <c r="U118" s="2"/>
      <c r="V118" s="2"/>
      <c r="W118" s="2"/>
      <c r="X118" s="2"/>
      <c r="Y118" s="2"/>
      <c r="Z118" s="2"/>
    </row>
    <row r="119" spans="1:26" ht="15" customHeight="1">
      <c r="A119" s="32"/>
      <c r="B119" s="33"/>
      <c r="C119" s="33"/>
      <c r="D119" s="33"/>
      <c r="E119" s="33"/>
      <c r="F119" s="33"/>
      <c r="G119" s="33"/>
      <c r="H119" s="33"/>
      <c r="I119" s="33"/>
      <c r="J119" s="33"/>
      <c r="K119" s="33"/>
      <c r="L119" s="33"/>
      <c r="M119" s="34"/>
      <c r="N119" s="1"/>
      <c r="O119" s="2"/>
      <c r="P119" s="2"/>
      <c r="Q119" s="2"/>
      <c r="R119" s="2"/>
      <c r="S119" s="2"/>
      <c r="T119" s="2"/>
      <c r="U119" s="2"/>
      <c r="V119" s="2"/>
      <c r="W119" s="2"/>
      <c r="X119" s="2"/>
      <c r="Y119" s="2"/>
      <c r="Z119" s="2"/>
    </row>
    <row r="120" spans="1:26" ht="15" customHeight="1">
      <c r="A120" s="32"/>
      <c r="B120" s="33"/>
      <c r="C120" s="33"/>
      <c r="D120" s="33"/>
      <c r="E120" s="33"/>
      <c r="F120" s="33"/>
      <c r="G120" s="33"/>
      <c r="H120" s="33"/>
      <c r="I120" s="33"/>
      <c r="J120" s="33"/>
      <c r="K120" s="33"/>
      <c r="L120" s="33"/>
      <c r="M120" s="34"/>
      <c r="N120" s="1"/>
      <c r="O120" s="2"/>
      <c r="P120" s="2"/>
      <c r="Q120" s="2"/>
      <c r="R120" s="2"/>
      <c r="S120" s="2"/>
      <c r="T120" s="2"/>
      <c r="U120" s="2"/>
      <c r="V120" s="2"/>
      <c r="W120" s="2"/>
      <c r="X120" s="2"/>
      <c r="Y120" s="2"/>
      <c r="Z120" s="2"/>
    </row>
    <row r="121" spans="1:26" ht="15" customHeight="1">
      <c r="A121" s="32"/>
      <c r="B121" s="33"/>
      <c r="C121" s="33"/>
      <c r="D121" s="33"/>
      <c r="E121" s="33"/>
      <c r="F121" s="33"/>
      <c r="G121" s="33"/>
      <c r="H121" s="33"/>
      <c r="I121" s="33"/>
      <c r="J121" s="33"/>
      <c r="K121" s="33"/>
      <c r="L121" s="33"/>
      <c r="M121" s="34"/>
      <c r="N121" s="1"/>
      <c r="O121" s="2"/>
      <c r="P121" s="2"/>
      <c r="Q121" s="2"/>
      <c r="R121" s="2"/>
      <c r="S121" s="2"/>
      <c r="T121" s="2"/>
      <c r="U121" s="2"/>
      <c r="V121" s="2"/>
      <c r="W121" s="2"/>
      <c r="X121" s="2"/>
      <c r="Y121" s="2"/>
      <c r="Z121" s="2"/>
    </row>
    <row r="122" spans="1:26" ht="15" customHeight="1">
      <c r="A122" s="32"/>
      <c r="B122" s="33"/>
      <c r="C122" s="33"/>
      <c r="D122" s="33"/>
      <c r="E122" s="33"/>
      <c r="F122" s="33"/>
      <c r="G122" s="33"/>
      <c r="H122" s="33"/>
      <c r="I122" s="33"/>
      <c r="J122" s="33"/>
      <c r="K122" s="33"/>
      <c r="L122" s="33"/>
      <c r="M122" s="34"/>
      <c r="N122" s="1"/>
      <c r="O122" s="2"/>
      <c r="P122" s="2"/>
      <c r="Q122" s="2"/>
      <c r="R122" s="2"/>
      <c r="S122" s="2"/>
      <c r="T122" s="2"/>
      <c r="U122" s="2"/>
      <c r="V122" s="2"/>
      <c r="W122" s="2"/>
      <c r="X122" s="2"/>
      <c r="Y122" s="2"/>
      <c r="Z122" s="2"/>
    </row>
    <row r="123" spans="1:26" ht="15" customHeight="1">
      <c r="A123" s="32"/>
      <c r="B123" s="33"/>
      <c r="C123" s="33"/>
      <c r="D123" s="33"/>
      <c r="E123" s="33"/>
      <c r="F123" s="33"/>
      <c r="G123" s="33"/>
      <c r="H123" s="33"/>
      <c r="I123" s="33"/>
      <c r="J123" s="33"/>
      <c r="K123" s="33"/>
      <c r="L123" s="33"/>
      <c r="M123" s="34"/>
      <c r="N123" s="1"/>
      <c r="O123" s="2"/>
      <c r="P123" s="2"/>
      <c r="Q123" s="2"/>
      <c r="R123" s="2"/>
      <c r="S123" s="2"/>
      <c r="T123" s="2"/>
      <c r="U123" s="2"/>
      <c r="V123" s="2"/>
      <c r="W123" s="2"/>
      <c r="X123" s="2"/>
      <c r="Y123" s="2"/>
      <c r="Z123" s="2"/>
    </row>
    <row r="124" spans="1:26" ht="15" customHeight="1">
      <c r="A124" s="32"/>
      <c r="B124" s="33"/>
      <c r="C124" s="33"/>
      <c r="D124" s="33"/>
      <c r="E124" s="33"/>
      <c r="F124" s="33"/>
      <c r="G124" s="33"/>
      <c r="H124" s="33"/>
      <c r="I124" s="33"/>
      <c r="J124" s="33"/>
      <c r="K124" s="33"/>
      <c r="L124" s="33"/>
      <c r="M124" s="34"/>
      <c r="N124" s="1"/>
      <c r="O124" s="2"/>
      <c r="P124" s="2"/>
      <c r="Q124" s="2"/>
      <c r="R124" s="2"/>
      <c r="S124" s="2"/>
      <c r="T124" s="2"/>
      <c r="U124" s="2"/>
      <c r="V124" s="2"/>
      <c r="W124" s="2"/>
      <c r="X124" s="2"/>
      <c r="Y124" s="2"/>
      <c r="Z124" s="2"/>
    </row>
    <row r="125" spans="1:26" ht="15" customHeight="1">
      <c r="A125" s="32"/>
      <c r="B125" s="33"/>
      <c r="C125" s="33"/>
      <c r="D125" s="33"/>
      <c r="E125" s="33"/>
      <c r="F125" s="33"/>
      <c r="G125" s="33"/>
      <c r="H125" s="33"/>
      <c r="I125" s="33"/>
      <c r="J125" s="33"/>
      <c r="K125" s="33"/>
      <c r="L125" s="33"/>
      <c r="M125" s="34"/>
      <c r="N125" s="1"/>
      <c r="O125" s="2"/>
      <c r="P125" s="2"/>
      <c r="Q125" s="2"/>
      <c r="R125" s="2"/>
      <c r="S125" s="2"/>
      <c r="T125" s="2"/>
      <c r="U125" s="2"/>
      <c r="V125" s="2"/>
      <c r="W125" s="2"/>
      <c r="X125" s="2"/>
      <c r="Y125" s="2"/>
      <c r="Z125" s="2"/>
    </row>
    <row r="126" spans="1:26" ht="15" customHeight="1">
      <c r="A126" s="32"/>
      <c r="B126" s="33"/>
      <c r="C126" s="33"/>
      <c r="D126" s="33"/>
      <c r="E126" s="33"/>
      <c r="F126" s="33"/>
      <c r="G126" s="33"/>
      <c r="H126" s="33"/>
      <c r="I126" s="33"/>
      <c r="J126" s="33"/>
      <c r="K126" s="33"/>
      <c r="L126" s="33"/>
      <c r="M126" s="34"/>
      <c r="N126" s="1"/>
      <c r="O126" s="2"/>
      <c r="P126" s="2"/>
      <c r="Q126" s="2"/>
      <c r="R126" s="2"/>
      <c r="S126" s="2"/>
      <c r="T126" s="2"/>
      <c r="U126" s="2"/>
      <c r="V126" s="2"/>
      <c r="W126" s="2"/>
      <c r="X126" s="2"/>
      <c r="Y126" s="2"/>
      <c r="Z126" s="2"/>
    </row>
    <row r="127" spans="1:26" ht="15" customHeight="1">
      <c r="A127" s="32"/>
      <c r="B127" s="33"/>
      <c r="C127" s="33"/>
      <c r="D127" s="33"/>
      <c r="E127" s="33"/>
      <c r="F127" s="33"/>
      <c r="G127" s="33"/>
      <c r="H127" s="33"/>
      <c r="I127" s="33"/>
      <c r="J127" s="33"/>
      <c r="K127" s="33"/>
      <c r="L127" s="33"/>
      <c r="M127" s="34"/>
      <c r="N127" s="1"/>
      <c r="O127" s="2"/>
      <c r="P127" s="2"/>
      <c r="Q127" s="2"/>
      <c r="R127" s="2"/>
      <c r="S127" s="2"/>
      <c r="T127" s="2"/>
      <c r="U127" s="2"/>
      <c r="V127" s="2"/>
      <c r="W127" s="2"/>
      <c r="X127" s="2"/>
      <c r="Y127" s="2"/>
      <c r="Z127" s="2"/>
    </row>
    <row r="128" spans="1:26" ht="15" customHeight="1">
      <c r="A128" s="32"/>
      <c r="B128" s="33"/>
      <c r="C128" s="33"/>
      <c r="D128" s="33"/>
      <c r="E128" s="33"/>
      <c r="F128" s="33"/>
      <c r="G128" s="33"/>
      <c r="H128" s="33"/>
      <c r="I128" s="33"/>
      <c r="J128" s="33"/>
      <c r="K128" s="33"/>
      <c r="L128" s="33"/>
      <c r="M128" s="34"/>
      <c r="N128" s="1"/>
      <c r="O128" s="2"/>
      <c r="P128" s="2"/>
      <c r="Q128" s="2"/>
      <c r="R128" s="2"/>
      <c r="S128" s="2"/>
      <c r="T128" s="2"/>
      <c r="U128" s="2"/>
      <c r="V128" s="2"/>
      <c r="W128" s="2"/>
      <c r="X128" s="2"/>
      <c r="Y128" s="2"/>
      <c r="Z128" s="2"/>
    </row>
    <row r="129" spans="1:26" ht="15" customHeight="1">
      <c r="A129" s="32"/>
      <c r="B129" s="33"/>
      <c r="C129" s="33"/>
      <c r="D129" s="33"/>
      <c r="E129" s="33"/>
      <c r="F129" s="33"/>
      <c r="G129" s="33"/>
      <c r="H129" s="33"/>
      <c r="I129" s="33"/>
      <c r="J129" s="33"/>
      <c r="K129" s="33"/>
      <c r="L129" s="33"/>
      <c r="M129" s="34"/>
      <c r="N129" s="1"/>
      <c r="O129" s="2"/>
      <c r="P129" s="2"/>
      <c r="Q129" s="2"/>
      <c r="R129" s="2"/>
      <c r="S129" s="2"/>
      <c r="T129" s="2"/>
      <c r="U129" s="2"/>
      <c r="V129" s="2"/>
      <c r="W129" s="2"/>
      <c r="X129" s="2"/>
      <c r="Y129" s="2"/>
      <c r="Z129" s="2"/>
    </row>
    <row r="130" spans="1:26" ht="15" customHeight="1">
      <c r="A130" s="32"/>
      <c r="B130" s="33"/>
      <c r="C130" s="33"/>
      <c r="D130" s="33"/>
      <c r="E130" s="33"/>
      <c r="F130" s="33"/>
      <c r="G130" s="33"/>
      <c r="H130" s="33"/>
      <c r="I130" s="33"/>
      <c r="J130" s="33"/>
      <c r="K130" s="33"/>
      <c r="L130" s="33"/>
      <c r="M130" s="34"/>
      <c r="N130" s="1"/>
      <c r="O130" s="2"/>
      <c r="P130" s="2"/>
      <c r="Q130" s="2"/>
      <c r="R130" s="2"/>
      <c r="S130" s="2"/>
      <c r="T130" s="2"/>
      <c r="U130" s="2"/>
      <c r="V130" s="2"/>
      <c r="W130" s="2"/>
      <c r="X130" s="2"/>
      <c r="Y130" s="2"/>
      <c r="Z130" s="2"/>
    </row>
    <row r="131" spans="1:26" ht="15" customHeight="1">
      <c r="A131" s="32"/>
      <c r="B131" s="33"/>
      <c r="C131" s="33"/>
      <c r="D131" s="33"/>
      <c r="E131" s="33"/>
      <c r="F131" s="33"/>
      <c r="G131" s="33"/>
      <c r="H131" s="33"/>
      <c r="I131" s="33"/>
      <c r="J131" s="33"/>
      <c r="K131" s="33"/>
      <c r="L131" s="33"/>
      <c r="M131" s="34"/>
      <c r="N131" s="1"/>
      <c r="O131" s="2"/>
      <c r="P131" s="2"/>
      <c r="Q131" s="2"/>
      <c r="R131" s="2"/>
      <c r="S131" s="2"/>
      <c r="T131" s="2"/>
      <c r="U131" s="2"/>
      <c r="V131" s="2"/>
      <c r="W131" s="2"/>
      <c r="X131" s="2"/>
      <c r="Y131" s="2"/>
      <c r="Z131" s="2"/>
    </row>
    <row r="132" spans="1:26" ht="15" customHeight="1">
      <c r="A132" s="32"/>
      <c r="B132" s="33"/>
      <c r="C132" s="33"/>
      <c r="D132" s="33"/>
      <c r="E132" s="33"/>
      <c r="F132" s="33"/>
      <c r="G132" s="33"/>
      <c r="H132" s="33"/>
      <c r="I132" s="33"/>
      <c r="J132" s="33"/>
      <c r="K132" s="33"/>
      <c r="L132" s="33"/>
      <c r="M132" s="34"/>
      <c r="N132" s="1"/>
      <c r="O132" s="2"/>
      <c r="P132" s="2"/>
      <c r="Q132" s="2"/>
      <c r="R132" s="2"/>
      <c r="S132" s="2"/>
      <c r="T132" s="2"/>
      <c r="U132" s="2"/>
      <c r="V132" s="2"/>
      <c r="W132" s="2"/>
      <c r="X132" s="2"/>
      <c r="Y132" s="2"/>
      <c r="Z132" s="2"/>
    </row>
    <row r="133" spans="1:26" ht="15" customHeight="1">
      <c r="A133" s="32"/>
      <c r="B133" s="33"/>
      <c r="C133" s="33"/>
      <c r="D133" s="33"/>
      <c r="E133" s="33"/>
      <c r="F133" s="33"/>
      <c r="G133" s="33"/>
      <c r="H133" s="33"/>
      <c r="I133" s="33"/>
      <c r="J133" s="33"/>
      <c r="K133" s="33"/>
      <c r="L133" s="33"/>
      <c r="M133" s="34"/>
      <c r="N133" s="1"/>
      <c r="O133" s="2"/>
      <c r="P133" s="2"/>
      <c r="Q133" s="2"/>
      <c r="R133" s="2"/>
      <c r="S133" s="2"/>
      <c r="T133" s="2"/>
      <c r="U133" s="2"/>
      <c r="V133" s="2"/>
      <c r="W133" s="2"/>
      <c r="X133" s="2"/>
      <c r="Y133" s="2"/>
      <c r="Z133" s="2"/>
    </row>
    <row r="134" spans="1:26" ht="15" customHeight="1">
      <c r="A134" s="32"/>
      <c r="B134" s="33"/>
      <c r="C134" s="33"/>
      <c r="D134" s="33"/>
      <c r="E134" s="33"/>
      <c r="F134" s="33"/>
      <c r="G134" s="33"/>
      <c r="H134" s="33"/>
      <c r="I134" s="33"/>
      <c r="J134" s="33"/>
      <c r="K134" s="33"/>
      <c r="L134" s="33"/>
      <c r="M134" s="34"/>
      <c r="N134" s="1"/>
      <c r="O134" s="2"/>
      <c r="P134" s="2"/>
      <c r="Q134" s="2"/>
      <c r="R134" s="2"/>
      <c r="S134" s="2"/>
      <c r="T134" s="2"/>
      <c r="U134" s="2"/>
      <c r="V134" s="2"/>
      <c r="W134" s="2"/>
      <c r="X134" s="2"/>
      <c r="Y134" s="2"/>
      <c r="Z134" s="2"/>
    </row>
    <row r="135" spans="1:26" ht="15" customHeight="1">
      <c r="A135" s="32"/>
      <c r="B135" s="33"/>
      <c r="C135" s="33"/>
      <c r="D135" s="33"/>
      <c r="E135" s="33"/>
      <c r="F135" s="33"/>
      <c r="G135" s="33"/>
      <c r="H135" s="33"/>
      <c r="I135" s="33"/>
      <c r="J135" s="33"/>
      <c r="K135" s="33"/>
      <c r="L135" s="33"/>
      <c r="M135" s="34"/>
      <c r="N135" s="1"/>
      <c r="O135" s="2"/>
      <c r="P135" s="2"/>
      <c r="Q135" s="2"/>
      <c r="R135" s="2"/>
      <c r="S135" s="2"/>
      <c r="T135" s="2"/>
      <c r="U135" s="2"/>
      <c r="V135" s="2"/>
      <c r="W135" s="2"/>
      <c r="X135" s="2"/>
      <c r="Y135" s="2"/>
      <c r="Z135" s="2"/>
    </row>
    <row r="136" spans="1:26" ht="15" customHeight="1">
      <c r="A136" s="32"/>
      <c r="B136" s="33"/>
      <c r="C136" s="33"/>
      <c r="D136" s="33"/>
      <c r="E136" s="33"/>
      <c r="F136" s="33"/>
      <c r="G136" s="33"/>
      <c r="H136" s="33"/>
      <c r="I136" s="33"/>
      <c r="J136" s="33"/>
      <c r="K136" s="33"/>
      <c r="L136" s="33"/>
      <c r="M136" s="34"/>
      <c r="N136" s="1"/>
      <c r="O136" s="2"/>
      <c r="P136" s="2"/>
      <c r="Q136" s="2"/>
      <c r="R136" s="2"/>
      <c r="S136" s="2"/>
      <c r="T136" s="2"/>
      <c r="U136" s="2"/>
      <c r="V136" s="2"/>
      <c r="W136" s="2"/>
      <c r="X136" s="2"/>
      <c r="Y136" s="2"/>
      <c r="Z136" s="2"/>
    </row>
    <row r="137" spans="1:26" ht="15" customHeight="1">
      <c r="A137" s="32"/>
      <c r="B137" s="33"/>
      <c r="C137" s="33"/>
      <c r="D137" s="33"/>
      <c r="E137" s="33"/>
      <c r="F137" s="33"/>
      <c r="G137" s="33"/>
      <c r="H137" s="33"/>
      <c r="I137" s="33"/>
      <c r="J137" s="33"/>
      <c r="K137" s="33"/>
      <c r="L137" s="33"/>
      <c r="M137" s="34"/>
      <c r="N137" s="1"/>
      <c r="O137" s="2"/>
      <c r="P137" s="2"/>
      <c r="Q137" s="2"/>
      <c r="R137" s="2"/>
      <c r="S137" s="2"/>
      <c r="T137" s="2"/>
      <c r="U137" s="2"/>
      <c r="V137" s="2"/>
      <c r="W137" s="2"/>
      <c r="X137" s="2"/>
      <c r="Y137" s="2"/>
      <c r="Z137" s="2"/>
    </row>
    <row r="138" spans="1:26" ht="15" customHeight="1">
      <c r="A138" s="32"/>
      <c r="B138" s="33"/>
      <c r="C138" s="33"/>
      <c r="D138" s="33"/>
      <c r="E138" s="33"/>
      <c r="F138" s="33"/>
      <c r="G138" s="33"/>
      <c r="H138" s="33"/>
      <c r="I138" s="33"/>
      <c r="J138" s="33"/>
      <c r="K138" s="33"/>
      <c r="L138" s="33"/>
      <c r="M138" s="34"/>
      <c r="N138" s="1"/>
      <c r="O138" s="2"/>
      <c r="P138" s="2"/>
      <c r="Q138" s="2"/>
      <c r="R138" s="2"/>
      <c r="S138" s="2"/>
      <c r="T138" s="2"/>
      <c r="U138" s="2"/>
      <c r="V138" s="2"/>
      <c r="W138" s="2"/>
      <c r="X138" s="2"/>
      <c r="Y138" s="2"/>
      <c r="Z138" s="2"/>
    </row>
    <row r="139" spans="1:26" ht="15" customHeight="1">
      <c r="A139" s="32"/>
      <c r="B139" s="33"/>
      <c r="C139" s="33"/>
      <c r="D139" s="33"/>
      <c r="E139" s="33"/>
      <c r="F139" s="33"/>
      <c r="G139" s="33"/>
      <c r="H139" s="33"/>
      <c r="I139" s="33"/>
      <c r="J139" s="33"/>
      <c r="K139" s="33"/>
      <c r="L139" s="33"/>
      <c r="M139" s="34"/>
      <c r="N139" s="1"/>
      <c r="O139" s="2"/>
      <c r="P139" s="2"/>
      <c r="Q139" s="2"/>
      <c r="R139" s="2"/>
      <c r="S139" s="2"/>
      <c r="T139" s="2"/>
      <c r="U139" s="2"/>
      <c r="V139" s="2"/>
      <c r="W139" s="2"/>
      <c r="X139" s="2"/>
      <c r="Y139" s="2"/>
      <c r="Z139" s="2"/>
    </row>
    <row r="140" spans="1:26" ht="15" customHeight="1">
      <c r="A140" s="32"/>
      <c r="B140" s="33"/>
      <c r="C140" s="33"/>
      <c r="D140" s="33"/>
      <c r="E140" s="33"/>
      <c r="F140" s="33"/>
      <c r="G140" s="33"/>
      <c r="H140" s="33"/>
      <c r="I140" s="33"/>
      <c r="J140" s="33"/>
      <c r="K140" s="33"/>
      <c r="L140" s="33"/>
      <c r="M140" s="34"/>
      <c r="N140" s="1"/>
      <c r="O140" s="2"/>
      <c r="P140" s="2"/>
      <c r="Q140" s="2"/>
      <c r="R140" s="2"/>
      <c r="S140" s="2"/>
      <c r="T140" s="2"/>
      <c r="U140" s="2"/>
      <c r="V140" s="2"/>
      <c r="W140" s="2"/>
      <c r="X140" s="2"/>
      <c r="Y140" s="2"/>
      <c r="Z140" s="2"/>
    </row>
    <row r="141" spans="1:26" ht="15" customHeight="1">
      <c r="A141" s="32"/>
      <c r="B141" s="33"/>
      <c r="C141" s="33"/>
      <c r="D141" s="33"/>
      <c r="E141" s="33"/>
      <c r="F141" s="33"/>
      <c r="G141" s="33"/>
      <c r="H141" s="33"/>
      <c r="I141" s="33"/>
      <c r="J141" s="33"/>
      <c r="K141" s="33"/>
      <c r="L141" s="33"/>
      <c r="M141" s="34"/>
      <c r="N141" s="1"/>
      <c r="O141" s="2"/>
      <c r="P141" s="2"/>
      <c r="Q141" s="2"/>
      <c r="R141" s="2"/>
      <c r="S141" s="2"/>
      <c r="T141" s="2"/>
      <c r="U141" s="2"/>
      <c r="V141" s="2"/>
      <c r="W141" s="2"/>
      <c r="X141" s="2"/>
      <c r="Y141" s="2"/>
      <c r="Z141" s="2"/>
    </row>
    <row r="142" spans="1:26" ht="15" customHeight="1">
      <c r="A142" s="32"/>
      <c r="B142" s="33"/>
      <c r="C142" s="33"/>
      <c r="D142" s="33"/>
      <c r="E142" s="33"/>
      <c r="F142" s="33"/>
      <c r="G142" s="33"/>
      <c r="H142" s="33"/>
      <c r="I142" s="33"/>
      <c r="J142" s="33"/>
      <c r="K142" s="33"/>
      <c r="L142" s="33"/>
      <c r="M142" s="34"/>
      <c r="N142" s="1"/>
      <c r="O142" s="2"/>
      <c r="P142" s="2"/>
      <c r="Q142" s="2"/>
      <c r="R142" s="2"/>
      <c r="S142" s="2"/>
      <c r="T142" s="2"/>
      <c r="U142" s="2"/>
      <c r="V142" s="2"/>
      <c r="W142" s="2"/>
      <c r="X142" s="2"/>
      <c r="Y142" s="2"/>
      <c r="Z142" s="2"/>
    </row>
    <row r="143" spans="1:26" ht="15" customHeight="1">
      <c r="A143" s="32"/>
      <c r="B143" s="33"/>
      <c r="C143" s="33"/>
      <c r="D143" s="33"/>
      <c r="E143" s="33"/>
      <c r="F143" s="33"/>
      <c r="G143" s="33"/>
      <c r="H143" s="33"/>
      <c r="I143" s="33"/>
      <c r="J143" s="33"/>
      <c r="K143" s="33"/>
      <c r="L143" s="33"/>
      <c r="M143" s="34"/>
      <c r="N143" s="1"/>
      <c r="O143" s="2"/>
      <c r="P143" s="2"/>
      <c r="Q143" s="2"/>
      <c r="R143" s="2"/>
      <c r="S143" s="2"/>
      <c r="T143" s="2"/>
      <c r="U143" s="2"/>
      <c r="V143" s="2"/>
      <c r="W143" s="2"/>
      <c r="X143" s="2"/>
      <c r="Y143" s="2"/>
      <c r="Z143" s="2"/>
    </row>
    <row r="144" spans="1:26" ht="15" customHeight="1">
      <c r="A144" s="32"/>
      <c r="B144" s="33"/>
      <c r="C144" s="33"/>
      <c r="D144" s="33"/>
      <c r="E144" s="33"/>
      <c r="F144" s="33"/>
      <c r="G144" s="33"/>
      <c r="H144" s="33"/>
      <c r="I144" s="33"/>
      <c r="J144" s="33"/>
      <c r="K144" s="33"/>
      <c r="L144" s="33"/>
      <c r="M144" s="34"/>
      <c r="N144" s="1"/>
      <c r="O144" s="2"/>
      <c r="P144" s="2"/>
      <c r="Q144" s="2"/>
      <c r="R144" s="2"/>
      <c r="S144" s="2"/>
      <c r="T144" s="2"/>
      <c r="U144" s="2"/>
      <c r="V144" s="2"/>
      <c r="W144" s="2"/>
      <c r="X144" s="2"/>
      <c r="Y144" s="2"/>
      <c r="Z144" s="2"/>
    </row>
    <row r="145" spans="1:26" ht="15" customHeight="1">
      <c r="A145" s="32"/>
      <c r="B145" s="33"/>
      <c r="C145" s="33"/>
      <c r="D145" s="33"/>
      <c r="E145" s="33"/>
      <c r="F145" s="33"/>
      <c r="G145" s="33"/>
      <c r="H145" s="33"/>
      <c r="I145" s="33"/>
      <c r="J145" s="33"/>
      <c r="K145" s="33"/>
      <c r="L145" s="33"/>
      <c r="M145" s="34"/>
      <c r="N145" s="1"/>
      <c r="O145" s="2"/>
      <c r="P145" s="2"/>
      <c r="Q145" s="2"/>
      <c r="R145" s="2"/>
      <c r="S145" s="2"/>
      <c r="T145" s="2"/>
      <c r="U145" s="2"/>
      <c r="V145" s="2"/>
      <c r="W145" s="2"/>
      <c r="X145" s="2"/>
      <c r="Y145" s="2"/>
      <c r="Z145" s="2"/>
    </row>
    <row r="146" spans="1:26" ht="15" customHeight="1">
      <c r="A146" s="32"/>
      <c r="B146" s="33"/>
      <c r="C146" s="33"/>
      <c r="D146" s="33"/>
      <c r="E146" s="33"/>
      <c r="F146" s="33"/>
      <c r="G146" s="33"/>
      <c r="H146" s="33"/>
      <c r="I146" s="33"/>
      <c r="J146" s="33"/>
      <c r="K146" s="33"/>
      <c r="L146" s="33"/>
      <c r="M146" s="34"/>
      <c r="N146" s="1"/>
      <c r="O146" s="2"/>
      <c r="P146" s="2"/>
      <c r="Q146" s="2"/>
      <c r="R146" s="2"/>
      <c r="S146" s="2"/>
      <c r="T146" s="2"/>
      <c r="U146" s="2"/>
      <c r="V146" s="2"/>
      <c r="W146" s="2"/>
      <c r="X146" s="2"/>
      <c r="Y146" s="2"/>
      <c r="Z146" s="2"/>
    </row>
    <row r="147" spans="1:26" ht="15" customHeight="1">
      <c r="A147" s="32"/>
      <c r="B147" s="33"/>
      <c r="C147" s="33"/>
      <c r="D147" s="33"/>
      <c r="E147" s="33"/>
      <c r="F147" s="33"/>
      <c r="G147" s="33"/>
      <c r="H147" s="33"/>
      <c r="I147" s="33"/>
      <c r="J147" s="33"/>
      <c r="K147" s="33"/>
      <c r="L147" s="33"/>
      <c r="M147" s="34"/>
      <c r="N147" s="1"/>
      <c r="O147" s="2"/>
      <c r="P147" s="2"/>
      <c r="Q147" s="2"/>
      <c r="R147" s="2"/>
      <c r="S147" s="2"/>
      <c r="T147" s="2"/>
      <c r="U147" s="2"/>
      <c r="V147" s="2"/>
      <c r="W147" s="2"/>
      <c r="X147" s="2"/>
      <c r="Y147" s="2"/>
      <c r="Z147" s="2"/>
    </row>
    <row r="148" spans="1:26" ht="15" customHeight="1">
      <c r="A148" s="32"/>
      <c r="B148" s="33"/>
      <c r="C148" s="33"/>
      <c r="D148" s="33"/>
      <c r="E148" s="33"/>
      <c r="F148" s="33"/>
      <c r="G148" s="33"/>
      <c r="H148" s="33"/>
      <c r="I148" s="33"/>
      <c r="J148" s="33"/>
      <c r="K148" s="33"/>
      <c r="L148" s="33"/>
      <c r="M148" s="34"/>
      <c r="N148" s="1"/>
      <c r="O148" s="2"/>
      <c r="P148" s="2"/>
      <c r="Q148" s="2"/>
      <c r="R148" s="2"/>
      <c r="S148" s="2"/>
      <c r="T148" s="2"/>
      <c r="U148" s="2"/>
      <c r="V148" s="2"/>
      <c r="W148" s="2"/>
      <c r="X148" s="2"/>
      <c r="Y148" s="2"/>
      <c r="Z148" s="2"/>
    </row>
    <row r="149" spans="1:26" ht="15" customHeight="1">
      <c r="A149" s="32"/>
      <c r="B149" s="33"/>
      <c r="C149" s="33"/>
      <c r="D149" s="33"/>
      <c r="E149" s="33"/>
      <c r="F149" s="33"/>
      <c r="G149" s="33"/>
      <c r="H149" s="33"/>
      <c r="I149" s="33"/>
      <c r="J149" s="33"/>
      <c r="K149" s="33"/>
      <c r="L149" s="33"/>
      <c r="M149" s="34"/>
      <c r="N149" s="1"/>
      <c r="O149" s="2"/>
      <c r="P149" s="2"/>
      <c r="Q149" s="2"/>
      <c r="R149" s="2"/>
      <c r="S149" s="2"/>
      <c r="T149" s="2"/>
      <c r="U149" s="2"/>
      <c r="V149" s="2"/>
      <c r="W149" s="2"/>
      <c r="X149" s="2"/>
      <c r="Y149" s="2"/>
      <c r="Z149" s="2"/>
    </row>
    <row r="150" spans="1:26" ht="15" customHeight="1">
      <c r="A150" s="32"/>
      <c r="B150" s="33"/>
      <c r="C150" s="33"/>
      <c r="D150" s="33"/>
      <c r="E150" s="33"/>
      <c r="F150" s="33"/>
      <c r="G150" s="33"/>
      <c r="H150" s="33"/>
      <c r="I150" s="33"/>
      <c r="J150" s="33"/>
      <c r="K150" s="33"/>
      <c r="L150" s="33"/>
      <c r="M150" s="34"/>
      <c r="N150" s="1"/>
      <c r="O150" s="2"/>
      <c r="P150" s="2"/>
      <c r="Q150" s="2"/>
      <c r="R150" s="2"/>
      <c r="S150" s="2"/>
      <c r="T150" s="2"/>
      <c r="U150" s="2"/>
      <c r="V150" s="2"/>
      <c r="W150" s="2"/>
      <c r="X150" s="2"/>
      <c r="Y150" s="2"/>
      <c r="Z150" s="2"/>
    </row>
    <row r="151" spans="1:26" ht="15" customHeight="1">
      <c r="A151" s="32"/>
      <c r="B151" s="33"/>
      <c r="C151" s="33"/>
      <c r="D151" s="33"/>
      <c r="E151" s="33"/>
      <c r="F151" s="33"/>
      <c r="G151" s="33"/>
      <c r="H151" s="33"/>
      <c r="I151" s="33"/>
      <c r="J151" s="33"/>
      <c r="K151" s="33"/>
      <c r="L151" s="33"/>
      <c r="M151" s="34"/>
      <c r="N151" s="1"/>
      <c r="O151" s="2"/>
      <c r="P151" s="2"/>
      <c r="Q151" s="2"/>
      <c r="R151" s="2"/>
      <c r="S151" s="2"/>
      <c r="T151" s="2"/>
      <c r="U151" s="2"/>
      <c r="V151" s="2"/>
      <c r="W151" s="2"/>
      <c r="X151" s="2"/>
      <c r="Y151" s="2"/>
      <c r="Z151" s="2"/>
    </row>
    <row r="152" spans="1:26" ht="15" customHeight="1">
      <c r="A152" s="32"/>
      <c r="B152" s="33"/>
      <c r="C152" s="33"/>
      <c r="D152" s="33"/>
      <c r="E152" s="33"/>
      <c r="F152" s="33"/>
      <c r="G152" s="33"/>
      <c r="H152" s="33"/>
      <c r="I152" s="33"/>
      <c r="J152" s="33"/>
      <c r="K152" s="33"/>
      <c r="L152" s="33"/>
      <c r="M152" s="34"/>
      <c r="N152" s="1"/>
      <c r="O152" s="2"/>
      <c r="P152" s="2"/>
      <c r="Q152" s="2"/>
      <c r="R152" s="2"/>
      <c r="S152" s="2"/>
      <c r="T152" s="2"/>
      <c r="U152" s="2"/>
      <c r="V152" s="2"/>
      <c r="W152" s="2"/>
      <c r="X152" s="2"/>
      <c r="Y152" s="2"/>
      <c r="Z152" s="2"/>
    </row>
    <row r="153" spans="1:26" ht="15" customHeight="1">
      <c r="A153" s="32"/>
      <c r="B153" s="33"/>
      <c r="C153" s="33"/>
      <c r="D153" s="33"/>
      <c r="E153" s="33"/>
      <c r="F153" s="33"/>
      <c r="G153" s="33"/>
      <c r="H153" s="33"/>
      <c r="I153" s="33"/>
      <c r="J153" s="33"/>
      <c r="K153" s="33"/>
      <c r="L153" s="33"/>
      <c r="M153" s="34"/>
      <c r="N153" s="1"/>
      <c r="O153" s="2"/>
      <c r="P153" s="2"/>
      <c r="Q153" s="2"/>
      <c r="R153" s="2"/>
      <c r="S153" s="2"/>
      <c r="T153" s="2"/>
      <c r="U153" s="2"/>
      <c r="V153" s="2"/>
      <c r="W153" s="2"/>
      <c r="X153" s="2"/>
      <c r="Y153" s="2"/>
      <c r="Z153" s="2"/>
    </row>
    <row r="154" spans="1:26" ht="15" customHeight="1">
      <c r="A154" s="32"/>
      <c r="B154" s="33"/>
      <c r="C154" s="33"/>
      <c r="D154" s="33"/>
      <c r="E154" s="33"/>
      <c r="F154" s="33"/>
      <c r="G154" s="33"/>
      <c r="H154" s="33"/>
      <c r="I154" s="33"/>
      <c r="J154" s="33"/>
      <c r="K154" s="33"/>
      <c r="L154" s="33"/>
      <c r="M154" s="34"/>
      <c r="N154" s="1"/>
      <c r="O154" s="2"/>
      <c r="P154" s="2"/>
      <c r="Q154" s="2"/>
      <c r="R154" s="2"/>
      <c r="S154" s="2"/>
      <c r="T154" s="2"/>
      <c r="U154" s="2"/>
      <c r="V154" s="2"/>
      <c r="W154" s="2"/>
      <c r="X154" s="2"/>
      <c r="Y154" s="2"/>
      <c r="Z154" s="2"/>
    </row>
    <row r="155" spans="1:26" ht="15" customHeight="1">
      <c r="A155" s="32"/>
      <c r="B155" s="33"/>
      <c r="C155" s="33"/>
      <c r="D155" s="33"/>
      <c r="E155" s="33"/>
      <c r="F155" s="33"/>
      <c r="G155" s="33"/>
      <c r="H155" s="33"/>
      <c r="I155" s="33"/>
      <c r="J155" s="33"/>
      <c r="K155" s="33"/>
      <c r="L155" s="33"/>
      <c r="M155" s="34"/>
      <c r="N155" s="1"/>
      <c r="O155" s="2"/>
      <c r="P155" s="2"/>
      <c r="Q155" s="2"/>
      <c r="R155" s="2"/>
      <c r="S155" s="2"/>
      <c r="T155" s="2"/>
      <c r="U155" s="2"/>
      <c r="V155" s="2"/>
      <c r="W155" s="2"/>
      <c r="X155" s="2"/>
      <c r="Y155" s="2"/>
      <c r="Z155" s="2"/>
    </row>
    <row r="156" spans="1:26" ht="15" customHeight="1">
      <c r="A156" s="32"/>
      <c r="B156" s="33"/>
      <c r="C156" s="33"/>
      <c r="D156" s="33"/>
      <c r="E156" s="33"/>
      <c r="F156" s="33"/>
      <c r="G156" s="33"/>
      <c r="H156" s="33"/>
      <c r="I156" s="33"/>
      <c r="J156" s="33"/>
      <c r="K156" s="33"/>
      <c r="L156" s="33"/>
      <c r="M156" s="34"/>
      <c r="N156" s="1"/>
      <c r="O156" s="2"/>
      <c r="P156" s="2"/>
      <c r="Q156" s="2"/>
      <c r="R156" s="2"/>
      <c r="S156" s="2"/>
      <c r="T156" s="2"/>
      <c r="U156" s="2"/>
      <c r="V156" s="2"/>
      <c r="W156" s="2"/>
      <c r="X156" s="2"/>
      <c r="Y156" s="2"/>
      <c r="Z156" s="2"/>
    </row>
    <row r="157" spans="1:26" ht="15" customHeight="1">
      <c r="A157" s="32"/>
      <c r="B157" s="33"/>
      <c r="C157" s="33"/>
      <c r="D157" s="33"/>
      <c r="E157" s="33"/>
      <c r="F157" s="33"/>
      <c r="G157" s="33"/>
      <c r="H157" s="33"/>
      <c r="I157" s="33"/>
      <c r="J157" s="33"/>
      <c r="K157" s="33"/>
      <c r="L157" s="33"/>
      <c r="M157" s="34"/>
      <c r="N157" s="1"/>
      <c r="O157" s="2"/>
      <c r="P157" s="2"/>
      <c r="Q157" s="2"/>
      <c r="R157" s="2"/>
      <c r="S157" s="2"/>
      <c r="T157" s="2"/>
      <c r="U157" s="2"/>
      <c r="V157" s="2"/>
      <c r="W157" s="2"/>
      <c r="X157" s="2"/>
      <c r="Y157" s="2"/>
      <c r="Z157" s="2"/>
    </row>
    <row r="158" spans="1:26" ht="15" customHeight="1">
      <c r="A158" s="32"/>
      <c r="B158" s="33"/>
      <c r="C158" s="33"/>
      <c r="D158" s="33"/>
      <c r="E158" s="33"/>
      <c r="F158" s="33"/>
      <c r="G158" s="33"/>
      <c r="H158" s="33"/>
      <c r="I158" s="33"/>
      <c r="J158" s="33"/>
      <c r="K158" s="33"/>
      <c r="L158" s="33"/>
      <c r="M158" s="34"/>
      <c r="N158" s="1"/>
      <c r="O158" s="2"/>
      <c r="P158" s="2"/>
      <c r="Q158" s="2"/>
      <c r="R158" s="2"/>
      <c r="S158" s="2"/>
      <c r="T158" s="2"/>
      <c r="U158" s="2"/>
      <c r="V158" s="2"/>
      <c r="W158" s="2"/>
      <c r="X158" s="2"/>
      <c r="Y158" s="2"/>
      <c r="Z158" s="2"/>
    </row>
    <row r="159" spans="1:26" ht="15" customHeight="1">
      <c r="A159" s="32"/>
      <c r="B159" s="33"/>
      <c r="C159" s="33"/>
      <c r="D159" s="33"/>
      <c r="E159" s="33"/>
      <c r="F159" s="33"/>
      <c r="G159" s="33"/>
      <c r="H159" s="33"/>
      <c r="I159" s="33"/>
      <c r="J159" s="33"/>
      <c r="K159" s="33"/>
      <c r="L159" s="33"/>
      <c r="M159" s="34"/>
      <c r="N159" s="1"/>
      <c r="O159" s="2"/>
      <c r="P159" s="2"/>
      <c r="Q159" s="2"/>
      <c r="R159" s="2"/>
      <c r="S159" s="2"/>
      <c r="T159" s="2"/>
      <c r="U159" s="2"/>
      <c r="V159" s="2"/>
      <c r="W159" s="2"/>
      <c r="X159" s="2"/>
      <c r="Y159" s="2"/>
      <c r="Z159" s="2"/>
    </row>
    <row r="160" spans="1:26" ht="15" customHeight="1">
      <c r="A160" s="32"/>
      <c r="B160" s="33"/>
      <c r="C160" s="33"/>
      <c r="D160" s="33"/>
      <c r="E160" s="33"/>
      <c r="F160" s="33"/>
      <c r="G160" s="33"/>
      <c r="H160" s="33"/>
      <c r="I160" s="33"/>
      <c r="J160" s="33"/>
      <c r="K160" s="33"/>
      <c r="L160" s="33"/>
      <c r="M160" s="34"/>
      <c r="N160" s="1"/>
      <c r="O160" s="2"/>
      <c r="P160" s="2"/>
      <c r="Q160" s="2"/>
      <c r="R160" s="2"/>
      <c r="S160" s="2"/>
      <c r="T160" s="2"/>
      <c r="U160" s="2"/>
      <c r="V160" s="2"/>
      <c r="W160" s="2"/>
      <c r="X160" s="2"/>
      <c r="Y160" s="2"/>
      <c r="Z160" s="2"/>
    </row>
    <row r="161" spans="1:26" ht="15" customHeight="1">
      <c r="A161" s="32"/>
      <c r="B161" s="33"/>
      <c r="C161" s="33"/>
      <c r="D161" s="33"/>
      <c r="E161" s="33"/>
      <c r="F161" s="33"/>
      <c r="G161" s="33"/>
      <c r="H161" s="33"/>
      <c r="I161" s="33"/>
      <c r="J161" s="33"/>
      <c r="K161" s="33"/>
      <c r="L161" s="33"/>
      <c r="M161" s="34"/>
      <c r="N161" s="1"/>
      <c r="O161" s="2"/>
      <c r="P161" s="2"/>
      <c r="Q161" s="2"/>
      <c r="R161" s="2"/>
      <c r="S161" s="2"/>
      <c r="T161" s="2"/>
      <c r="U161" s="2"/>
      <c r="V161" s="2"/>
      <c r="W161" s="2"/>
      <c r="X161" s="2"/>
      <c r="Y161" s="2"/>
      <c r="Z161" s="2"/>
    </row>
    <row r="162" spans="1:26" ht="15" customHeight="1">
      <c r="A162" s="32"/>
      <c r="B162" s="33"/>
      <c r="C162" s="33"/>
      <c r="D162" s="33"/>
      <c r="E162" s="33"/>
      <c r="F162" s="33"/>
      <c r="G162" s="33"/>
      <c r="H162" s="33"/>
      <c r="I162" s="33"/>
      <c r="J162" s="33"/>
      <c r="K162" s="33"/>
      <c r="L162" s="33"/>
      <c r="M162" s="34"/>
      <c r="N162" s="1"/>
      <c r="O162" s="2"/>
      <c r="P162" s="2"/>
      <c r="Q162" s="2"/>
      <c r="R162" s="2"/>
      <c r="S162" s="2"/>
      <c r="T162" s="2"/>
      <c r="U162" s="2"/>
      <c r="V162" s="2"/>
      <c r="W162" s="2"/>
      <c r="X162" s="2"/>
      <c r="Y162" s="2"/>
      <c r="Z162" s="2"/>
    </row>
    <row r="163" spans="1:26" ht="15" customHeight="1">
      <c r="A163" s="32"/>
      <c r="B163" s="33"/>
      <c r="C163" s="33"/>
      <c r="D163" s="33"/>
      <c r="E163" s="33"/>
      <c r="F163" s="33"/>
      <c r="G163" s="33"/>
      <c r="H163" s="33"/>
      <c r="I163" s="33"/>
      <c r="J163" s="33"/>
      <c r="K163" s="33"/>
      <c r="L163" s="33"/>
      <c r="M163" s="34"/>
      <c r="N163" s="1"/>
      <c r="O163" s="2"/>
      <c r="P163" s="2"/>
      <c r="Q163" s="2"/>
      <c r="R163" s="2"/>
      <c r="S163" s="2"/>
      <c r="T163" s="2"/>
      <c r="U163" s="2"/>
      <c r="V163" s="2"/>
      <c r="W163" s="2"/>
      <c r="X163" s="2"/>
      <c r="Y163" s="2"/>
      <c r="Z163" s="2"/>
    </row>
    <row r="164" spans="1:26" ht="15" customHeight="1">
      <c r="A164" s="32"/>
      <c r="B164" s="33"/>
      <c r="C164" s="33"/>
      <c r="D164" s="33"/>
      <c r="E164" s="33"/>
      <c r="F164" s="33"/>
      <c r="G164" s="33"/>
      <c r="H164" s="33"/>
      <c r="I164" s="33"/>
      <c r="J164" s="33"/>
      <c r="K164" s="33"/>
      <c r="L164" s="33"/>
      <c r="M164" s="34"/>
      <c r="N164" s="1"/>
      <c r="O164" s="2"/>
      <c r="P164" s="2"/>
      <c r="Q164" s="2"/>
      <c r="R164" s="2"/>
      <c r="S164" s="2"/>
      <c r="T164" s="2"/>
      <c r="U164" s="2"/>
      <c r="V164" s="2"/>
      <c r="W164" s="2"/>
      <c r="X164" s="2"/>
      <c r="Y164" s="2"/>
      <c r="Z164" s="2"/>
    </row>
    <row r="165" spans="1:26" ht="15" customHeight="1">
      <c r="A165" s="32"/>
      <c r="B165" s="33"/>
      <c r="C165" s="33"/>
      <c r="D165" s="33"/>
      <c r="E165" s="33"/>
      <c r="F165" s="33"/>
      <c r="G165" s="33"/>
      <c r="H165" s="33"/>
      <c r="I165" s="33"/>
      <c r="J165" s="33"/>
      <c r="K165" s="33"/>
      <c r="L165" s="33"/>
      <c r="M165" s="34"/>
      <c r="N165" s="1"/>
      <c r="O165" s="2"/>
      <c r="P165" s="2"/>
      <c r="Q165" s="2"/>
      <c r="R165" s="2"/>
      <c r="S165" s="2"/>
      <c r="T165" s="2"/>
      <c r="U165" s="2"/>
      <c r="V165" s="2"/>
      <c r="W165" s="2"/>
      <c r="X165" s="2"/>
      <c r="Y165" s="2"/>
      <c r="Z165" s="2"/>
    </row>
    <row r="166" spans="1:26" ht="15" customHeight="1">
      <c r="A166" s="32"/>
      <c r="B166" s="33"/>
      <c r="C166" s="33"/>
      <c r="D166" s="33"/>
      <c r="E166" s="33"/>
      <c r="F166" s="33"/>
      <c r="G166" s="33"/>
      <c r="H166" s="33"/>
      <c r="I166" s="33"/>
      <c r="J166" s="33"/>
      <c r="K166" s="33"/>
      <c r="L166" s="33"/>
      <c r="M166" s="34"/>
      <c r="N166" s="1"/>
      <c r="O166" s="2"/>
      <c r="P166" s="2"/>
      <c r="Q166" s="2"/>
      <c r="R166" s="2"/>
      <c r="S166" s="2"/>
      <c r="T166" s="2"/>
      <c r="U166" s="2"/>
      <c r="V166" s="2"/>
      <c r="W166" s="2"/>
      <c r="X166" s="2"/>
      <c r="Y166" s="2"/>
      <c r="Z166" s="2"/>
    </row>
    <row r="167" spans="1:26" ht="15" customHeight="1">
      <c r="A167" s="32"/>
      <c r="B167" s="33"/>
      <c r="C167" s="33"/>
      <c r="D167" s="33"/>
      <c r="E167" s="33"/>
      <c r="F167" s="33"/>
      <c r="G167" s="33"/>
      <c r="H167" s="33"/>
      <c r="I167" s="33"/>
      <c r="J167" s="33"/>
      <c r="K167" s="33"/>
      <c r="L167" s="33"/>
      <c r="M167" s="34"/>
      <c r="N167" s="1"/>
      <c r="O167" s="2"/>
      <c r="P167" s="2"/>
      <c r="Q167" s="2"/>
      <c r="R167" s="2"/>
      <c r="S167" s="2"/>
      <c r="T167" s="2"/>
      <c r="U167" s="2"/>
      <c r="V167" s="2"/>
      <c r="W167" s="2"/>
      <c r="X167" s="2"/>
      <c r="Y167" s="2"/>
      <c r="Z167" s="2"/>
    </row>
    <row r="168" spans="1:26" ht="15" customHeight="1">
      <c r="A168" s="32"/>
      <c r="B168" s="33"/>
      <c r="C168" s="33"/>
      <c r="D168" s="33"/>
      <c r="E168" s="33"/>
      <c r="F168" s="33"/>
      <c r="G168" s="33"/>
      <c r="H168" s="33"/>
      <c r="I168" s="33"/>
      <c r="J168" s="33"/>
      <c r="K168" s="33"/>
      <c r="L168" s="33"/>
      <c r="M168" s="34"/>
      <c r="N168" s="1"/>
      <c r="O168" s="2"/>
      <c r="P168" s="2"/>
      <c r="Q168" s="2"/>
      <c r="R168" s="2"/>
      <c r="S168" s="2"/>
      <c r="T168" s="2"/>
      <c r="U168" s="2"/>
      <c r="V168" s="2"/>
      <c r="W168" s="2"/>
      <c r="X168" s="2"/>
      <c r="Y168" s="2"/>
      <c r="Z168" s="2"/>
    </row>
    <row r="169" spans="1:26" ht="15" customHeight="1">
      <c r="A169" s="32"/>
      <c r="B169" s="33"/>
      <c r="C169" s="33"/>
      <c r="D169" s="33"/>
      <c r="E169" s="33"/>
      <c r="F169" s="33"/>
      <c r="G169" s="33"/>
      <c r="H169" s="33"/>
      <c r="I169" s="33"/>
      <c r="J169" s="33"/>
      <c r="K169" s="33"/>
      <c r="L169" s="33"/>
      <c r="M169" s="34"/>
      <c r="N169" s="1"/>
      <c r="O169" s="2"/>
      <c r="P169" s="2"/>
      <c r="Q169" s="2"/>
      <c r="R169" s="2"/>
      <c r="S169" s="2"/>
      <c r="T169" s="2"/>
      <c r="U169" s="2"/>
      <c r="V169" s="2"/>
      <c r="W169" s="2"/>
      <c r="X169" s="2"/>
      <c r="Y169" s="2"/>
      <c r="Z169" s="2"/>
    </row>
    <row r="170" spans="1:26" ht="15" customHeight="1">
      <c r="A170" s="32"/>
      <c r="B170" s="33"/>
      <c r="C170" s="33"/>
      <c r="D170" s="33"/>
      <c r="E170" s="33"/>
      <c r="F170" s="33"/>
      <c r="G170" s="33"/>
      <c r="H170" s="33"/>
      <c r="I170" s="33"/>
      <c r="J170" s="33"/>
      <c r="K170" s="33"/>
      <c r="L170" s="33"/>
      <c r="M170" s="34"/>
      <c r="N170" s="1"/>
      <c r="O170" s="2"/>
      <c r="P170" s="2"/>
      <c r="Q170" s="2"/>
      <c r="R170" s="2"/>
      <c r="S170" s="2"/>
      <c r="T170" s="2"/>
      <c r="U170" s="2"/>
      <c r="V170" s="2"/>
      <c r="W170" s="2"/>
      <c r="X170" s="2"/>
      <c r="Y170" s="2"/>
      <c r="Z170" s="2"/>
    </row>
    <row r="171" spans="1:26" ht="15" customHeight="1">
      <c r="A171" s="32"/>
      <c r="B171" s="33"/>
      <c r="C171" s="33"/>
      <c r="D171" s="33"/>
      <c r="E171" s="33"/>
      <c r="F171" s="33"/>
      <c r="G171" s="33"/>
      <c r="H171" s="33"/>
      <c r="I171" s="33"/>
      <c r="J171" s="33"/>
      <c r="K171" s="33"/>
      <c r="L171" s="33"/>
      <c r="M171" s="34"/>
      <c r="N171" s="1"/>
      <c r="O171" s="2"/>
      <c r="P171" s="2"/>
      <c r="Q171" s="2"/>
      <c r="R171" s="2"/>
      <c r="S171" s="2"/>
      <c r="T171" s="2"/>
      <c r="U171" s="2"/>
      <c r="V171" s="2"/>
      <c r="W171" s="2"/>
      <c r="X171" s="2"/>
      <c r="Y171" s="2"/>
      <c r="Z171" s="2"/>
    </row>
    <row r="172" spans="1:26" ht="15" customHeight="1">
      <c r="A172" s="32"/>
      <c r="B172" s="33"/>
      <c r="C172" s="33"/>
      <c r="D172" s="33"/>
      <c r="E172" s="33"/>
      <c r="F172" s="33"/>
      <c r="G172" s="33"/>
      <c r="H172" s="33"/>
      <c r="I172" s="33"/>
      <c r="J172" s="33"/>
      <c r="K172" s="33"/>
      <c r="L172" s="33"/>
      <c r="M172" s="34"/>
      <c r="N172" s="1"/>
      <c r="O172" s="2"/>
      <c r="P172" s="2"/>
      <c r="Q172" s="2"/>
      <c r="R172" s="2"/>
      <c r="S172" s="2"/>
      <c r="T172" s="2"/>
      <c r="U172" s="2"/>
      <c r="V172" s="2"/>
      <c r="W172" s="2"/>
      <c r="X172" s="2"/>
      <c r="Y172" s="2"/>
      <c r="Z172" s="2"/>
    </row>
    <row r="173" spans="1:26" ht="15" customHeight="1">
      <c r="A173" s="32"/>
      <c r="B173" s="33"/>
      <c r="C173" s="33"/>
      <c r="D173" s="33"/>
      <c r="E173" s="33"/>
      <c r="F173" s="33"/>
      <c r="G173" s="33"/>
      <c r="H173" s="33"/>
      <c r="I173" s="33"/>
      <c r="J173" s="33"/>
      <c r="K173" s="33"/>
      <c r="L173" s="33"/>
      <c r="M173" s="34"/>
      <c r="N173" s="1"/>
      <c r="O173" s="2"/>
      <c r="P173" s="2"/>
      <c r="Q173" s="2"/>
      <c r="R173" s="2"/>
      <c r="S173" s="2"/>
      <c r="T173" s="2"/>
      <c r="U173" s="2"/>
      <c r="V173" s="2"/>
      <c r="W173" s="2"/>
      <c r="X173" s="2"/>
      <c r="Y173" s="2"/>
      <c r="Z173" s="2"/>
    </row>
    <row r="174" spans="1:26" ht="15" customHeight="1">
      <c r="A174" s="32"/>
      <c r="B174" s="33"/>
      <c r="C174" s="33"/>
      <c r="D174" s="33"/>
      <c r="E174" s="33"/>
      <c r="F174" s="33"/>
      <c r="G174" s="33"/>
      <c r="H174" s="33"/>
      <c r="I174" s="33"/>
      <c r="J174" s="33"/>
      <c r="K174" s="33"/>
      <c r="L174" s="33"/>
      <c r="M174" s="34"/>
      <c r="N174" s="1"/>
      <c r="O174" s="2"/>
      <c r="P174" s="2"/>
      <c r="Q174" s="2"/>
      <c r="R174" s="2"/>
      <c r="S174" s="2"/>
      <c r="T174" s="2"/>
      <c r="U174" s="2"/>
      <c r="V174" s="2"/>
      <c r="W174" s="2"/>
      <c r="X174" s="2"/>
      <c r="Y174" s="2"/>
      <c r="Z174" s="2"/>
    </row>
    <row r="175" spans="1:26" ht="15" customHeight="1">
      <c r="A175" s="32"/>
      <c r="B175" s="33"/>
      <c r="C175" s="33"/>
      <c r="D175" s="33"/>
      <c r="E175" s="33"/>
      <c r="F175" s="33"/>
      <c r="G175" s="33"/>
      <c r="H175" s="33"/>
      <c r="I175" s="33"/>
      <c r="J175" s="33"/>
      <c r="K175" s="33"/>
      <c r="L175" s="33"/>
      <c r="M175" s="34"/>
      <c r="N175" s="1"/>
      <c r="O175" s="2"/>
      <c r="P175" s="2"/>
      <c r="Q175" s="2"/>
      <c r="R175" s="2"/>
      <c r="S175" s="2"/>
      <c r="T175" s="2"/>
      <c r="U175" s="2"/>
      <c r="V175" s="2"/>
      <c r="W175" s="2"/>
      <c r="X175" s="2"/>
      <c r="Y175" s="2"/>
      <c r="Z175" s="2"/>
    </row>
    <row r="176" spans="1:26" ht="15" customHeight="1">
      <c r="A176" s="32"/>
      <c r="B176" s="33"/>
      <c r="C176" s="33"/>
      <c r="D176" s="33"/>
      <c r="E176" s="33"/>
      <c r="F176" s="33"/>
      <c r="G176" s="33"/>
      <c r="H176" s="33"/>
      <c r="I176" s="33"/>
      <c r="J176" s="33"/>
      <c r="K176" s="33"/>
      <c r="L176" s="33"/>
      <c r="M176" s="34"/>
      <c r="N176" s="1"/>
      <c r="O176" s="2"/>
      <c r="P176" s="2"/>
      <c r="Q176" s="2"/>
      <c r="R176" s="2"/>
      <c r="S176" s="2"/>
      <c r="T176" s="2"/>
      <c r="U176" s="2"/>
      <c r="V176" s="2"/>
      <c r="W176" s="2"/>
      <c r="X176" s="2"/>
      <c r="Y176" s="2"/>
      <c r="Z176" s="2"/>
    </row>
    <row r="177" spans="1:26" ht="15" customHeight="1">
      <c r="A177" s="32"/>
      <c r="B177" s="33"/>
      <c r="C177" s="33"/>
      <c r="D177" s="33"/>
      <c r="E177" s="33"/>
      <c r="F177" s="33"/>
      <c r="G177" s="33"/>
      <c r="H177" s="33"/>
      <c r="I177" s="33"/>
      <c r="J177" s="33"/>
      <c r="K177" s="33"/>
      <c r="L177" s="33"/>
      <c r="M177" s="34"/>
      <c r="N177" s="1"/>
      <c r="O177" s="2"/>
      <c r="P177" s="2"/>
      <c r="Q177" s="2"/>
      <c r="R177" s="2"/>
      <c r="S177" s="2"/>
      <c r="T177" s="2"/>
      <c r="U177" s="2"/>
      <c r="V177" s="2"/>
      <c r="W177" s="2"/>
      <c r="X177" s="2"/>
      <c r="Y177" s="2"/>
      <c r="Z177" s="2"/>
    </row>
    <row r="178" spans="1:26" ht="15" customHeight="1">
      <c r="A178" s="32"/>
      <c r="B178" s="33"/>
      <c r="C178" s="33"/>
      <c r="D178" s="33"/>
      <c r="E178" s="33"/>
      <c r="F178" s="33"/>
      <c r="G178" s="33"/>
      <c r="H178" s="33"/>
      <c r="I178" s="33"/>
      <c r="J178" s="33"/>
      <c r="K178" s="33"/>
      <c r="L178" s="33"/>
      <c r="M178" s="34"/>
      <c r="N178" s="1"/>
      <c r="O178" s="2"/>
      <c r="P178" s="2"/>
      <c r="Q178" s="2"/>
      <c r="R178" s="2"/>
      <c r="S178" s="2"/>
      <c r="T178" s="2"/>
      <c r="U178" s="2"/>
      <c r="V178" s="2"/>
      <c r="W178" s="2"/>
      <c r="X178" s="2"/>
      <c r="Y178" s="2"/>
      <c r="Z178" s="2"/>
    </row>
    <row r="179" spans="1:26" ht="15" customHeight="1">
      <c r="A179" s="32"/>
      <c r="B179" s="33"/>
      <c r="C179" s="33"/>
      <c r="D179" s="33"/>
      <c r="E179" s="33"/>
      <c r="F179" s="33"/>
      <c r="G179" s="33"/>
      <c r="H179" s="33"/>
      <c r="I179" s="33"/>
      <c r="J179" s="33"/>
      <c r="K179" s="33"/>
      <c r="L179" s="33"/>
      <c r="M179" s="34"/>
      <c r="N179" s="1"/>
      <c r="O179" s="2"/>
      <c r="P179" s="2"/>
      <c r="Q179" s="2"/>
      <c r="R179" s="2"/>
      <c r="S179" s="2"/>
      <c r="T179" s="2"/>
      <c r="U179" s="2"/>
      <c r="V179" s="2"/>
      <c r="W179" s="2"/>
      <c r="X179" s="2"/>
      <c r="Y179" s="2"/>
      <c r="Z179" s="2"/>
    </row>
    <row r="180" spans="1:26" ht="15" customHeight="1">
      <c r="A180" s="32"/>
      <c r="B180" s="33"/>
      <c r="C180" s="33"/>
      <c r="D180" s="33"/>
      <c r="E180" s="33"/>
      <c r="F180" s="33"/>
      <c r="G180" s="33"/>
      <c r="H180" s="33"/>
      <c r="I180" s="33"/>
      <c r="J180" s="33"/>
      <c r="K180" s="33"/>
      <c r="L180" s="33"/>
      <c r="M180" s="34"/>
      <c r="N180" s="1"/>
      <c r="O180" s="2"/>
      <c r="P180" s="2"/>
      <c r="Q180" s="2"/>
      <c r="R180" s="2"/>
      <c r="S180" s="2"/>
      <c r="T180" s="2"/>
      <c r="U180" s="2"/>
      <c r="V180" s="2"/>
      <c r="W180" s="2"/>
      <c r="X180" s="2"/>
      <c r="Y180" s="2"/>
      <c r="Z180" s="2"/>
    </row>
    <row r="181" spans="1:26" ht="15" customHeight="1">
      <c r="A181" s="32"/>
      <c r="B181" s="33"/>
      <c r="C181" s="33"/>
      <c r="D181" s="33"/>
      <c r="E181" s="33"/>
      <c r="F181" s="33"/>
      <c r="G181" s="33"/>
      <c r="H181" s="33"/>
      <c r="I181" s="33"/>
      <c r="J181" s="33"/>
      <c r="K181" s="33"/>
      <c r="L181" s="33"/>
      <c r="M181" s="34"/>
      <c r="N181" s="1"/>
      <c r="O181" s="2"/>
      <c r="P181" s="2"/>
      <c r="Q181" s="2"/>
      <c r="R181" s="2"/>
      <c r="S181" s="2"/>
      <c r="T181" s="2"/>
      <c r="U181" s="2"/>
      <c r="V181" s="2"/>
      <c r="W181" s="2"/>
      <c r="X181" s="2"/>
      <c r="Y181" s="2"/>
      <c r="Z181" s="2"/>
    </row>
    <row r="182" spans="1:26" ht="15" customHeight="1">
      <c r="A182" s="32"/>
      <c r="B182" s="33"/>
      <c r="C182" s="33"/>
      <c r="D182" s="33"/>
      <c r="E182" s="33"/>
      <c r="F182" s="33"/>
      <c r="G182" s="33"/>
      <c r="H182" s="33"/>
      <c r="I182" s="33"/>
      <c r="J182" s="33"/>
      <c r="K182" s="33"/>
      <c r="L182" s="33"/>
      <c r="M182" s="34"/>
      <c r="N182" s="1"/>
      <c r="O182" s="2"/>
      <c r="P182" s="2"/>
      <c r="Q182" s="2"/>
      <c r="R182" s="2"/>
      <c r="S182" s="2"/>
      <c r="T182" s="2"/>
      <c r="U182" s="2"/>
      <c r="V182" s="2"/>
      <c r="W182" s="2"/>
      <c r="X182" s="2"/>
      <c r="Y182" s="2"/>
      <c r="Z182" s="2"/>
    </row>
    <row r="183" spans="1:26" ht="15" customHeight="1">
      <c r="A183" s="32"/>
      <c r="B183" s="33"/>
      <c r="C183" s="33"/>
      <c r="D183" s="33"/>
      <c r="E183" s="33"/>
      <c r="F183" s="33"/>
      <c r="G183" s="33"/>
      <c r="H183" s="33"/>
      <c r="I183" s="33"/>
      <c r="J183" s="33"/>
      <c r="K183" s="33"/>
      <c r="L183" s="33"/>
      <c r="M183" s="34"/>
      <c r="N183" s="1"/>
      <c r="O183" s="2"/>
      <c r="P183" s="2"/>
      <c r="Q183" s="2"/>
      <c r="R183" s="2"/>
      <c r="S183" s="2"/>
      <c r="T183" s="2"/>
      <c r="U183" s="2"/>
      <c r="V183" s="2"/>
      <c r="W183" s="2"/>
      <c r="X183" s="2"/>
      <c r="Y183" s="2"/>
      <c r="Z183" s="2"/>
    </row>
    <row r="184" spans="1:26" ht="15" customHeight="1">
      <c r="A184" s="32"/>
      <c r="B184" s="33"/>
      <c r="C184" s="33"/>
      <c r="D184" s="33"/>
      <c r="E184" s="33"/>
      <c r="F184" s="33"/>
      <c r="G184" s="33"/>
      <c r="H184" s="33"/>
      <c r="I184" s="33"/>
      <c r="J184" s="33"/>
      <c r="K184" s="33"/>
      <c r="L184" s="33"/>
      <c r="M184" s="34"/>
      <c r="N184" s="1"/>
      <c r="O184" s="2"/>
      <c r="P184" s="2"/>
      <c r="Q184" s="2"/>
      <c r="R184" s="2"/>
      <c r="S184" s="2"/>
      <c r="T184" s="2"/>
      <c r="U184" s="2"/>
      <c r="V184" s="2"/>
      <c r="W184" s="2"/>
      <c r="X184" s="2"/>
      <c r="Y184" s="2"/>
      <c r="Z184" s="2"/>
    </row>
    <row r="185" spans="1:26" ht="15" customHeight="1">
      <c r="A185" s="32"/>
      <c r="B185" s="33"/>
      <c r="C185" s="33"/>
      <c r="D185" s="33"/>
      <c r="E185" s="33"/>
      <c r="F185" s="33"/>
      <c r="G185" s="33"/>
      <c r="H185" s="33"/>
      <c r="I185" s="33"/>
      <c r="J185" s="33"/>
      <c r="K185" s="33"/>
      <c r="L185" s="33"/>
      <c r="M185" s="34"/>
      <c r="N185" s="1"/>
      <c r="O185" s="2"/>
      <c r="P185" s="2"/>
      <c r="Q185" s="2"/>
      <c r="R185" s="2"/>
      <c r="S185" s="2"/>
      <c r="T185" s="2"/>
      <c r="U185" s="2"/>
      <c r="V185" s="2"/>
      <c r="W185" s="2"/>
      <c r="X185" s="2"/>
      <c r="Y185" s="2"/>
      <c r="Z185" s="2"/>
    </row>
    <row r="186" spans="1:26" ht="15" customHeight="1">
      <c r="A186" s="32"/>
      <c r="B186" s="33"/>
      <c r="C186" s="33"/>
      <c r="D186" s="33"/>
      <c r="E186" s="33"/>
      <c r="F186" s="33"/>
      <c r="G186" s="33"/>
      <c r="H186" s="33"/>
      <c r="I186" s="33"/>
      <c r="J186" s="33"/>
      <c r="K186" s="33"/>
      <c r="L186" s="33"/>
      <c r="M186" s="34"/>
      <c r="N186" s="1"/>
      <c r="O186" s="2"/>
      <c r="P186" s="2"/>
      <c r="Q186" s="2"/>
      <c r="R186" s="2"/>
      <c r="S186" s="2"/>
      <c r="T186" s="2"/>
      <c r="U186" s="2"/>
      <c r="V186" s="2"/>
      <c r="W186" s="2"/>
      <c r="X186" s="2"/>
      <c r="Y186" s="2"/>
      <c r="Z186" s="2"/>
    </row>
    <row r="187" spans="1:26" ht="15" customHeight="1">
      <c r="A187" s="32"/>
      <c r="B187" s="33"/>
      <c r="C187" s="33"/>
      <c r="D187" s="33"/>
      <c r="E187" s="33"/>
      <c r="F187" s="33"/>
      <c r="G187" s="33"/>
      <c r="H187" s="33"/>
      <c r="I187" s="33"/>
      <c r="J187" s="33"/>
      <c r="K187" s="33"/>
      <c r="L187" s="33"/>
      <c r="M187" s="34"/>
      <c r="N187" s="1"/>
      <c r="O187" s="2"/>
      <c r="P187" s="2"/>
      <c r="Q187" s="2"/>
      <c r="R187" s="2"/>
      <c r="S187" s="2"/>
      <c r="T187" s="2"/>
      <c r="U187" s="2"/>
      <c r="V187" s="2"/>
      <c r="W187" s="2"/>
      <c r="X187" s="2"/>
      <c r="Y187" s="2"/>
      <c r="Z187" s="2"/>
    </row>
    <row r="188" spans="1:26" ht="15" customHeight="1">
      <c r="A188" s="32"/>
      <c r="B188" s="33"/>
      <c r="C188" s="33"/>
      <c r="D188" s="33"/>
      <c r="E188" s="33"/>
      <c r="F188" s="33"/>
      <c r="G188" s="33"/>
      <c r="H188" s="33"/>
      <c r="I188" s="33"/>
      <c r="J188" s="33"/>
      <c r="K188" s="33"/>
      <c r="L188" s="33"/>
      <c r="M188" s="34"/>
      <c r="N188" s="1"/>
      <c r="O188" s="2"/>
      <c r="P188" s="2"/>
      <c r="Q188" s="2"/>
      <c r="R188" s="2"/>
      <c r="S188" s="2"/>
      <c r="T188" s="2"/>
      <c r="U188" s="2"/>
      <c r="V188" s="2"/>
      <c r="W188" s="2"/>
      <c r="X188" s="2"/>
      <c r="Y188" s="2"/>
      <c r="Z188" s="2"/>
    </row>
    <row r="189" spans="1:26" ht="15" customHeight="1">
      <c r="A189" s="32"/>
      <c r="B189" s="33"/>
      <c r="C189" s="33"/>
      <c r="D189" s="33"/>
      <c r="E189" s="33"/>
      <c r="F189" s="33"/>
      <c r="G189" s="33"/>
      <c r="H189" s="33"/>
      <c r="I189" s="33"/>
      <c r="J189" s="33"/>
      <c r="K189" s="33"/>
      <c r="L189" s="33"/>
      <c r="M189" s="34"/>
      <c r="N189" s="1"/>
      <c r="O189" s="2"/>
      <c r="P189" s="2"/>
      <c r="Q189" s="2"/>
      <c r="R189" s="2"/>
      <c r="S189" s="2"/>
      <c r="T189" s="2"/>
      <c r="U189" s="2"/>
      <c r="V189" s="2"/>
      <c r="W189" s="2"/>
      <c r="X189" s="2"/>
      <c r="Y189" s="2"/>
      <c r="Z189" s="2"/>
    </row>
    <row r="190" spans="1:26" ht="15" customHeight="1">
      <c r="A190" s="32"/>
      <c r="B190" s="33"/>
      <c r="C190" s="33"/>
      <c r="D190" s="33"/>
      <c r="E190" s="33"/>
      <c r="F190" s="33"/>
      <c r="G190" s="33"/>
      <c r="H190" s="33"/>
      <c r="I190" s="33"/>
      <c r="J190" s="33"/>
      <c r="K190" s="33"/>
      <c r="L190" s="33"/>
      <c r="M190" s="34"/>
      <c r="N190" s="1"/>
      <c r="O190" s="2"/>
      <c r="P190" s="2"/>
      <c r="Q190" s="2"/>
      <c r="R190" s="2"/>
      <c r="S190" s="2"/>
      <c r="T190" s="2"/>
      <c r="U190" s="2"/>
      <c r="V190" s="2"/>
      <c r="W190" s="2"/>
      <c r="X190" s="2"/>
      <c r="Y190" s="2"/>
      <c r="Z190" s="2"/>
    </row>
    <row r="191" spans="1:26" ht="15" customHeight="1">
      <c r="A191" s="32"/>
      <c r="B191" s="33"/>
      <c r="C191" s="33"/>
      <c r="D191" s="33"/>
      <c r="E191" s="33"/>
      <c r="F191" s="33"/>
      <c r="G191" s="33"/>
      <c r="H191" s="33"/>
      <c r="I191" s="33"/>
      <c r="J191" s="33"/>
      <c r="K191" s="33"/>
      <c r="L191" s="33"/>
      <c r="M191" s="34"/>
      <c r="N191" s="1"/>
      <c r="O191" s="2"/>
      <c r="P191" s="2"/>
      <c r="Q191" s="2"/>
      <c r="R191" s="2"/>
      <c r="S191" s="2"/>
      <c r="T191" s="2"/>
      <c r="U191" s="2"/>
      <c r="V191" s="2"/>
      <c r="W191" s="2"/>
      <c r="X191" s="2"/>
      <c r="Y191" s="2"/>
      <c r="Z191" s="2"/>
    </row>
    <row r="192" spans="1:26" ht="15" customHeight="1">
      <c r="A192" s="32"/>
      <c r="B192" s="33"/>
      <c r="C192" s="33"/>
      <c r="D192" s="33"/>
      <c r="E192" s="33"/>
      <c r="F192" s="33"/>
      <c r="G192" s="33"/>
      <c r="H192" s="33"/>
      <c r="I192" s="33"/>
      <c r="J192" s="33"/>
      <c r="K192" s="33"/>
      <c r="L192" s="33"/>
      <c r="M192" s="34"/>
      <c r="N192" s="1"/>
      <c r="O192" s="2"/>
      <c r="P192" s="2"/>
      <c r="Q192" s="2"/>
      <c r="R192" s="2"/>
      <c r="S192" s="2"/>
      <c r="T192" s="2"/>
      <c r="U192" s="2"/>
      <c r="V192" s="2"/>
      <c r="W192" s="2"/>
      <c r="X192" s="2"/>
      <c r="Y192" s="2"/>
      <c r="Z192" s="2"/>
    </row>
    <row r="193" spans="1:26" ht="15" customHeight="1">
      <c r="A193" s="32"/>
      <c r="B193" s="33"/>
      <c r="C193" s="33"/>
      <c r="D193" s="33"/>
      <c r="E193" s="33"/>
      <c r="F193" s="33"/>
      <c r="G193" s="33"/>
      <c r="H193" s="33"/>
      <c r="I193" s="33"/>
      <c r="J193" s="33"/>
      <c r="K193" s="33"/>
      <c r="L193" s="33"/>
      <c r="M193" s="34"/>
      <c r="N193" s="1"/>
      <c r="O193" s="2"/>
      <c r="P193" s="2"/>
      <c r="Q193" s="2"/>
      <c r="R193" s="2"/>
      <c r="S193" s="2"/>
      <c r="T193" s="2"/>
      <c r="U193" s="2"/>
      <c r="V193" s="2"/>
      <c r="W193" s="2"/>
      <c r="X193" s="2"/>
      <c r="Y193" s="2"/>
      <c r="Z193" s="2"/>
    </row>
    <row r="194" spans="1:26" ht="15" customHeight="1">
      <c r="A194" s="32"/>
      <c r="B194" s="33"/>
      <c r="C194" s="33"/>
      <c r="D194" s="33"/>
      <c r="E194" s="33"/>
      <c r="F194" s="33"/>
      <c r="G194" s="33"/>
      <c r="H194" s="33"/>
      <c r="I194" s="33"/>
      <c r="J194" s="33"/>
      <c r="K194" s="33"/>
      <c r="L194" s="33"/>
      <c r="M194" s="34"/>
      <c r="N194" s="1"/>
      <c r="O194" s="2"/>
      <c r="P194" s="2"/>
      <c r="Q194" s="2"/>
      <c r="R194" s="2"/>
      <c r="S194" s="2"/>
      <c r="T194" s="2"/>
      <c r="U194" s="2"/>
      <c r="V194" s="2"/>
      <c r="W194" s="2"/>
      <c r="X194" s="2"/>
      <c r="Y194" s="2"/>
      <c r="Z194" s="2"/>
    </row>
    <row r="195" spans="1:26" ht="15" customHeight="1">
      <c r="A195" s="32"/>
      <c r="B195" s="33"/>
      <c r="C195" s="33"/>
      <c r="D195" s="33"/>
      <c r="E195" s="33"/>
      <c r="F195" s="33"/>
      <c r="G195" s="33"/>
      <c r="H195" s="33"/>
      <c r="I195" s="33"/>
      <c r="J195" s="33"/>
      <c r="K195" s="33"/>
      <c r="L195" s="33"/>
      <c r="M195" s="34"/>
      <c r="N195" s="1"/>
      <c r="O195" s="2"/>
      <c r="P195" s="2"/>
      <c r="Q195" s="2"/>
      <c r="R195" s="2"/>
      <c r="S195" s="2"/>
      <c r="T195" s="2"/>
      <c r="U195" s="2"/>
      <c r="V195" s="2"/>
      <c r="W195" s="2"/>
      <c r="X195" s="2"/>
      <c r="Y195" s="2"/>
      <c r="Z195" s="2"/>
    </row>
    <row r="196" spans="1:26" ht="15" customHeight="1">
      <c r="A196" s="32"/>
      <c r="B196" s="33"/>
      <c r="C196" s="33"/>
      <c r="D196" s="33"/>
      <c r="E196" s="33"/>
      <c r="F196" s="33"/>
      <c r="G196" s="33"/>
      <c r="H196" s="33"/>
      <c r="I196" s="33"/>
      <c r="J196" s="33"/>
      <c r="K196" s="33"/>
      <c r="L196" s="33"/>
      <c r="M196" s="34"/>
      <c r="N196" s="1"/>
      <c r="O196" s="2"/>
      <c r="P196" s="2"/>
      <c r="Q196" s="2"/>
      <c r="R196" s="2"/>
      <c r="S196" s="2"/>
      <c r="T196" s="2"/>
      <c r="U196" s="2"/>
      <c r="V196" s="2"/>
      <c r="W196" s="2"/>
      <c r="X196" s="2"/>
      <c r="Y196" s="2"/>
      <c r="Z196" s="2"/>
    </row>
    <row r="197" spans="1:26" ht="15" customHeight="1">
      <c r="A197" s="32"/>
      <c r="B197" s="33"/>
      <c r="C197" s="33"/>
      <c r="D197" s="33"/>
      <c r="E197" s="33"/>
      <c r="F197" s="33"/>
      <c r="G197" s="33"/>
      <c r="H197" s="33"/>
      <c r="I197" s="33"/>
      <c r="J197" s="33"/>
      <c r="K197" s="33"/>
      <c r="L197" s="33"/>
      <c r="M197" s="34"/>
      <c r="N197" s="1"/>
      <c r="O197" s="2"/>
      <c r="P197" s="2"/>
      <c r="Q197" s="2"/>
      <c r="R197" s="2"/>
      <c r="S197" s="2"/>
      <c r="T197" s="2"/>
      <c r="U197" s="2"/>
      <c r="V197" s="2"/>
      <c r="W197" s="2"/>
      <c r="X197" s="2"/>
      <c r="Y197" s="2"/>
      <c r="Z197" s="2"/>
    </row>
    <row r="198" spans="1:26" ht="15" customHeight="1">
      <c r="A198" s="32"/>
      <c r="B198" s="33"/>
      <c r="C198" s="33"/>
      <c r="D198" s="33"/>
      <c r="E198" s="33"/>
      <c r="F198" s="33"/>
      <c r="G198" s="33"/>
      <c r="H198" s="33"/>
      <c r="I198" s="33"/>
      <c r="J198" s="33"/>
      <c r="K198" s="33"/>
      <c r="L198" s="33"/>
      <c r="M198" s="34"/>
      <c r="N198" s="1"/>
      <c r="O198" s="2"/>
      <c r="P198" s="2"/>
      <c r="Q198" s="2"/>
      <c r="R198" s="2"/>
      <c r="S198" s="2"/>
      <c r="T198" s="2"/>
      <c r="U198" s="2"/>
      <c r="V198" s="2"/>
      <c r="W198" s="2"/>
      <c r="X198" s="2"/>
      <c r="Y198" s="2"/>
      <c r="Z198" s="2"/>
    </row>
    <row r="199" spans="1:26" ht="15" customHeight="1">
      <c r="A199" s="32"/>
      <c r="B199" s="33"/>
      <c r="C199" s="33"/>
      <c r="D199" s="33"/>
      <c r="E199" s="33"/>
      <c r="F199" s="33"/>
      <c r="G199" s="33"/>
      <c r="H199" s="33"/>
      <c r="I199" s="33"/>
      <c r="J199" s="33"/>
      <c r="K199" s="33"/>
      <c r="L199" s="33"/>
      <c r="M199" s="34"/>
      <c r="N199" s="1"/>
      <c r="O199" s="2"/>
      <c r="P199" s="2"/>
      <c r="Q199" s="2"/>
      <c r="R199" s="2"/>
      <c r="S199" s="2"/>
      <c r="T199" s="2"/>
      <c r="U199" s="2"/>
      <c r="V199" s="2"/>
      <c r="W199" s="2"/>
      <c r="X199" s="2"/>
      <c r="Y199" s="2"/>
      <c r="Z199" s="2"/>
    </row>
    <row r="200" spans="1:26" ht="15" customHeight="1">
      <c r="A200" s="32"/>
      <c r="B200" s="33"/>
      <c r="C200" s="33"/>
      <c r="D200" s="33"/>
      <c r="E200" s="33"/>
      <c r="F200" s="33"/>
      <c r="G200" s="33"/>
      <c r="H200" s="33"/>
      <c r="I200" s="33"/>
      <c r="J200" s="33"/>
      <c r="K200" s="33"/>
      <c r="L200" s="33"/>
      <c r="M200" s="34"/>
      <c r="N200" s="1"/>
      <c r="O200" s="2"/>
      <c r="P200" s="2"/>
      <c r="Q200" s="2"/>
      <c r="R200" s="2"/>
      <c r="S200" s="2"/>
      <c r="T200" s="2"/>
      <c r="U200" s="2"/>
      <c r="V200" s="2"/>
      <c r="W200" s="2"/>
      <c r="X200" s="2"/>
      <c r="Y200" s="2"/>
      <c r="Z200" s="2"/>
    </row>
    <row r="201" spans="1:26" ht="15" customHeight="1">
      <c r="A201" s="32"/>
      <c r="B201" s="33"/>
      <c r="C201" s="33"/>
      <c r="D201" s="33"/>
      <c r="E201" s="33"/>
      <c r="F201" s="33"/>
      <c r="G201" s="33"/>
      <c r="H201" s="33"/>
      <c r="I201" s="33"/>
      <c r="J201" s="33"/>
      <c r="K201" s="33"/>
      <c r="L201" s="33"/>
      <c r="M201" s="34"/>
      <c r="N201" s="1"/>
      <c r="O201" s="2"/>
      <c r="P201" s="2"/>
      <c r="Q201" s="2"/>
      <c r="R201" s="2"/>
      <c r="S201" s="2"/>
      <c r="T201" s="2"/>
      <c r="U201" s="2"/>
      <c r="V201" s="2"/>
      <c r="W201" s="2"/>
      <c r="X201" s="2"/>
      <c r="Y201" s="2"/>
      <c r="Z201" s="2"/>
    </row>
    <row r="202" spans="1:26" ht="15" customHeight="1">
      <c r="A202" s="32"/>
      <c r="B202" s="33"/>
      <c r="C202" s="33"/>
      <c r="D202" s="33"/>
      <c r="E202" s="33"/>
      <c r="F202" s="33"/>
      <c r="G202" s="33"/>
      <c r="H202" s="33"/>
      <c r="I202" s="33"/>
      <c r="J202" s="33"/>
      <c r="K202" s="33"/>
      <c r="L202" s="33"/>
      <c r="M202" s="34"/>
      <c r="N202" s="1"/>
      <c r="O202" s="2"/>
      <c r="P202" s="2"/>
      <c r="Q202" s="2"/>
      <c r="R202" s="2"/>
      <c r="S202" s="2"/>
      <c r="T202" s="2"/>
      <c r="U202" s="2"/>
      <c r="V202" s="2"/>
      <c r="W202" s="2"/>
      <c r="X202" s="2"/>
      <c r="Y202" s="2"/>
      <c r="Z202" s="2"/>
    </row>
    <row r="203" spans="1:26" ht="15" customHeight="1">
      <c r="A203" s="32"/>
      <c r="B203" s="33"/>
      <c r="C203" s="33"/>
      <c r="D203" s="33"/>
      <c r="E203" s="33"/>
      <c r="F203" s="33"/>
      <c r="G203" s="33"/>
      <c r="H203" s="33"/>
      <c r="I203" s="33"/>
      <c r="J203" s="33"/>
      <c r="K203" s="33"/>
      <c r="L203" s="33"/>
      <c r="M203" s="34"/>
      <c r="N203" s="1"/>
      <c r="O203" s="2"/>
      <c r="P203" s="2"/>
      <c r="Q203" s="2"/>
      <c r="R203" s="2"/>
      <c r="S203" s="2"/>
      <c r="T203" s="2"/>
      <c r="U203" s="2"/>
      <c r="V203" s="2"/>
      <c r="W203" s="2"/>
      <c r="X203" s="2"/>
      <c r="Y203" s="2"/>
      <c r="Z203" s="2"/>
    </row>
    <row r="204" spans="1:26" ht="15" customHeight="1">
      <c r="A204" s="32"/>
      <c r="B204" s="33"/>
      <c r="C204" s="33"/>
      <c r="D204" s="33"/>
      <c r="E204" s="33"/>
      <c r="F204" s="33"/>
      <c r="G204" s="33"/>
      <c r="H204" s="33"/>
      <c r="I204" s="33"/>
      <c r="J204" s="33"/>
      <c r="K204" s="33"/>
      <c r="L204" s="33"/>
      <c r="M204" s="34"/>
      <c r="N204" s="1"/>
      <c r="O204" s="2"/>
      <c r="P204" s="2"/>
      <c r="Q204" s="2"/>
      <c r="R204" s="2"/>
      <c r="S204" s="2"/>
      <c r="T204" s="2"/>
      <c r="U204" s="2"/>
      <c r="V204" s="2"/>
      <c r="W204" s="2"/>
      <c r="X204" s="2"/>
      <c r="Y204" s="2"/>
      <c r="Z204" s="2"/>
    </row>
    <row r="205" spans="1:26" ht="15" customHeight="1">
      <c r="A205" s="32"/>
      <c r="B205" s="33"/>
      <c r="C205" s="33"/>
      <c r="D205" s="33"/>
      <c r="E205" s="33"/>
      <c r="F205" s="33"/>
      <c r="G205" s="33"/>
      <c r="H205" s="33"/>
      <c r="I205" s="33"/>
      <c r="J205" s="33"/>
      <c r="K205" s="33"/>
      <c r="L205" s="33"/>
      <c r="M205" s="34"/>
      <c r="N205" s="1"/>
      <c r="O205" s="2"/>
      <c r="P205" s="2"/>
      <c r="Q205" s="2"/>
      <c r="R205" s="2"/>
      <c r="S205" s="2"/>
      <c r="T205" s="2"/>
      <c r="U205" s="2"/>
      <c r="V205" s="2"/>
      <c r="W205" s="2"/>
      <c r="X205" s="2"/>
      <c r="Y205" s="2"/>
      <c r="Z205" s="2"/>
    </row>
    <row r="206" spans="1:26" ht="15" customHeight="1">
      <c r="A206" s="32"/>
      <c r="B206" s="33"/>
      <c r="C206" s="33"/>
      <c r="D206" s="33"/>
      <c r="E206" s="33"/>
      <c r="F206" s="33"/>
      <c r="G206" s="33"/>
      <c r="H206" s="33"/>
      <c r="I206" s="33"/>
      <c r="J206" s="33"/>
      <c r="K206" s="33"/>
      <c r="L206" s="33"/>
      <c r="M206" s="34"/>
      <c r="N206" s="1"/>
      <c r="O206" s="2"/>
      <c r="P206" s="2"/>
      <c r="Q206" s="2"/>
      <c r="R206" s="2"/>
      <c r="S206" s="2"/>
      <c r="T206" s="2"/>
      <c r="U206" s="2"/>
      <c r="V206" s="2"/>
      <c r="W206" s="2"/>
      <c r="X206" s="2"/>
      <c r="Y206" s="2"/>
      <c r="Z206" s="2"/>
    </row>
    <row r="207" spans="1:26" ht="15" customHeight="1">
      <c r="A207" s="32"/>
      <c r="B207" s="33"/>
      <c r="C207" s="33"/>
      <c r="D207" s="33"/>
      <c r="E207" s="33"/>
      <c r="F207" s="33"/>
      <c r="G207" s="33"/>
      <c r="H207" s="33"/>
      <c r="I207" s="33"/>
      <c r="J207" s="33"/>
      <c r="K207" s="33"/>
      <c r="L207" s="33"/>
      <c r="M207" s="34"/>
      <c r="N207" s="1"/>
      <c r="O207" s="2"/>
      <c r="P207" s="2"/>
      <c r="Q207" s="2"/>
      <c r="R207" s="2"/>
      <c r="S207" s="2"/>
      <c r="T207" s="2"/>
      <c r="U207" s="2"/>
      <c r="V207" s="2"/>
      <c r="W207" s="2"/>
      <c r="X207" s="2"/>
      <c r="Y207" s="2"/>
      <c r="Z207" s="2"/>
    </row>
    <row r="208" spans="1:26" ht="15" customHeight="1">
      <c r="A208" s="32"/>
      <c r="B208" s="33"/>
      <c r="C208" s="33"/>
      <c r="D208" s="33"/>
      <c r="E208" s="33"/>
      <c r="F208" s="33"/>
      <c r="G208" s="33"/>
      <c r="H208" s="33"/>
      <c r="I208" s="33"/>
      <c r="J208" s="33"/>
      <c r="K208" s="33"/>
      <c r="L208" s="33"/>
      <c r="M208" s="34"/>
      <c r="N208" s="1"/>
      <c r="O208" s="2"/>
      <c r="P208" s="2"/>
      <c r="Q208" s="2"/>
      <c r="R208" s="2"/>
      <c r="S208" s="2"/>
      <c r="T208" s="2"/>
      <c r="U208" s="2"/>
      <c r="V208" s="2"/>
      <c r="W208" s="2"/>
      <c r="X208" s="2"/>
      <c r="Y208" s="2"/>
      <c r="Z208" s="2"/>
    </row>
    <row r="209" spans="1:26" ht="15" customHeight="1">
      <c r="A209" s="32"/>
      <c r="B209" s="33"/>
      <c r="C209" s="33"/>
      <c r="D209" s="33"/>
      <c r="E209" s="33"/>
      <c r="F209" s="33"/>
      <c r="G209" s="33"/>
      <c r="H209" s="33"/>
      <c r="I209" s="33"/>
      <c r="J209" s="33"/>
      <c r="K209" s="33"/>
      <c r="L209" s="33"/>
      <c r="M209" s="34"/>
      <c r="N209" s="1"/>
      <c r="O209" s="2"/>
      <c r="P209" s="2"/>
      <c r="Q209" s="2"/>
      <c r="R209" s="2"/>
      <c r="S209" s="2"/>
      <c r="T209" s="2"/>
      <c r="U209" s="2"/>
      <c r="V209" s="2"/>
      <c r="W209" s="2"/>
      <c r="X209" s="2"/>
      <c r="Y209" s="2"/>
      <c r="Z209" s="2"/>
    </row>
    <row r="210" spans="1:26" ht="15" customHeight="1">
      <c r="A210" s="32"/>
      <c r="B210" s="33"/>
      <c r="C210" s="33"/>
      <c r="D210" s="33"/>
      <c r="E210" s="33"/>
      <c r="F210" s="33"/>
      <c r="G210" s="33"/>
      <c r="H210" s="33"/>
      <c r="I210" s="33"/>
      <c r="J210" s="33"/>
      <c r="K210" s="33"/>
      <c r="L210" s="33"/>
      <c r="M210" s="34"/>
      <c r="N210" s="1"/>
      <c r="O210" s="2"/>
      <c r="P210" s="2"/>
      <c r="Q210" s="2"/>
      <c r="R210" s="2"/>
      <c r="S210" s="2"/>
      <c r="T210" s="2"/>
      <c r="U210" s="2"/>
      <c r="V210" s="2"/>
      <c r="W210" s="2"/>
      <c r="X210" s="2"/>
      <c r="Y210" s="2"/>
      <c r="Z210" s="2"/>
    </row>
    <row r="211" spans="1:26" ht="15" customHeight="1">
      <c r="A211" s="32"/>
      <c r="B211" s="33"/>
      <c r="C211" s="33"/>
      <c r="D211" s="33"/>
      <c r="E211" s="33"/>
      <c r="F211" s="33"/>
      <c r="G211" s="33"/>
      <c r="H211" s="33"/>
      <c r="I211" s="33"/>
      <c r="J211" s="33"/>
      <c r="K211" s="33"/>
      <c r="L211" s="33"/>
      <c r="M211" s="34"/>
      <c r="N211" s="1"/>
      <c r="O211" s="2"/>
      <c r="P211" s="2"/>
      <c r="Q211" s="2"/>
      <c r="R211" s="2"/>
      <c r="S211" s="2"/>
      <c r="T211" s="2"/>
      <c r="U211" s="2"/>
      <c r="V211" s="2"/>
      <c r="W211" s="2"/>
      <c r="X211" s="2"/>
      <c r="Y211" s="2"/>
      <c r="Z211" s="2"/>
    </row>
    <row r="212" spans="1:26" ht="15" customHeight="1">
      <c r="A212" s="32"/>
      <c r="B212" s="33"/>
      <c r="C212" s="33"/>
      <c r="D212" s="33"/>
      <c r="E212" s="33"/>
      <c r="F212" s="33"/>
      <c r="G212" s="33"/>
      <c r="H212" s="33"/>
      <c r="I212" s="33"/>
      <c r="J212" s="33"/>
      <c r="K212" s="33"/>
      <c r="L212" s="33"/>
      <c r="M212" s="34"/>
      <c r="N212" s="1"/>
      <c r="O212" s="2"/>
      <c r="P212" s="2"/>
      <c r="Q212" s="2"/>
      <c r="R212" s="2"/>
      <c r="S212" s="2"/>
      <c r="T212" s="2"/>
      <c r="U212" s="2"/>
      <c r="V212" s="2"/>
      <c r="W212" s="2"/>
      <c r="X212" s="2"/>
      <c r="Y212" s="2"/>
      <c r="Z212" s="2"/>
    </row>
    <row r="213" spans="1:26" ht="15" customHeight="1">
      <c r="A213" s="32"/>
      <c r="B213" s="33"/>
      <c r="C213" s="33"/>
      <c r="D213" s="33"/>
      <c r="E213" s="33"/>
      <c r="F213" s="33"/>
      <c r="G213" s="33"/>
      <c r="H213" s="33"/>
      <c r="I213" s="33"/>
      <c r="J213" s="33"/>
      <c r="K213" s="33"/>
      <c r="L213" s="33"/>
      <c r="M213" s="34"/>
      <c r="N213" s="1"/>
      <c r="O213" s="2"/>
      <c r="P213" s="2"/>
      <c r="Q213" s="2"/>
      <c r="R213" s="2"/>
      <c r="S213" s="2"/>
      <c r="T213" s="2"/>
      <c r="U213" s="2"/>
      <c r="V213" s="2"/>
      <c r="W213" s="2"/>
      <c r="X213" s="2"/>
      <c r="Y213" s="2"/>
      <c r="Z213" s="2"/>
    </row>
    <row r="214" spans="1:26" ht="15" customHeight="1">
      <c r="A214" s="32"/>
      <c r="B214" s="33"/>
      <c r="C214" s="33"/>
      <c r="D214" s="33"/>
      <c r="E214" s="33"/>
      <c r="F214" s="33"/>
      <c r="G214" s="33"/>
      <c r="H214" s="33"/>
      <c r="I214" s="33"/>
      <c r="J214" s="33"/>
      <c r="K214" s="33"/>
      <c r="L214" s="33"/>
      <c r="M214" s="34"/>
      <c r="N214" s="1"/>
      <c r="O214" s="2"/>
      <c r="P214" s="2"/>
      <c r="Q214" s="2"/>
      <c r="R214" s="2"/>
      <c r="S214" s="2"/>
      <c r="T214" s="2"/>
      <c r="U214" s="2"/>
      <c r="V214" s="2"/>
      <c r="W214" s="2"/>
      <c r="X214" s="2"/>
      <c r="Y214" s="2"/>
      <c r="Z214" s="2"/>
    </row>
    <row r="215" spans="1:26" ht="15" customHeight="1">
      <c r="A215" s="32"/>
      <c r="B215" s="33"/>
      <c r="C215" s="33"/>
      <c r="D215" s="33"/>
      <c r="E215" s="33"/>
      <c r="F215" s="33"/>
      <c r="G215" s="33"/>
      <c r="H215" s="33"/>
      <c r="I215" s="33"/>
      <c r="J215" s="33"/>
      <c r="K215" s="33"/>
      <c r="L215" s="33"/>
      <c r="M215" s="34"/>
      <c r="N215" s="1"/>
      <c r="O215" s="2"/>
      <c r="P215" s="2"/>
      <c r="Q215" s="2"/>
      <c r="R215" s="2"/>
      <c r="S215" s="2"/>
      <c r="T215" s="2"/>
      <c r="U215" s="2"/>
      <c r="V215" s="2"/>
      <c r="W215" s="2"/>
      <c r="X215" s="2"/>
      <c r="Y215" s="2"/>
      <c r="Z215" s="2"/>
    </row>
    <row r="216" spans="1:26" ht="15" customHeight="1">
      <c r="A216" s="32"/>
      <c r="B216" s="33"/>
      <c r="C216" s="33"/>
      <c r="D216" s="33"/>
      <c r="E216" s="33"/>
      <c r="F216" s="33"/>
      <c r="G216" s="33"/>
      <c r="H216" s="33"/>
      <c r="I216" s="33"/>
      <c r="J216" s="33"/>
      <c r="K216" s="33"/>
      <c r="L216" s="33"/>
      <c r="M216" s="34"/>
      <c r="N216" s="1"/>
      <c r="O216" s="2"/>
      <c r="P216" s="2"/>
      <c r="Q216" s="2"/>
      <c r="R216" s="2"/>
      <c r="S216" s="2"/>
      <c r="T216" s="2"/>
      <c r="U216" s="2"/>
      <c r="V216" s="2"/>
      <c r="W216" s="2"/>
      <c r="X216" s="2"/>
      <c r="Y216" s="2"/>
      <c r="Z216" s="2"/>
    </row>
    <row r="217" spans="1:26" ht="15" customHeight="1">
      <c r="A217" s="32"/>
      <c r="B217" s="33"/>
      <c r="C217" s="33"/>
      <c r="D217" s="33"/>
      <c r="E217" s="33"/>
      <c r="F217" s="33"/>
      <c r="G217" s="33"/>
      <c r="H217" s="33"/>
      <c r="I217" s="33"/>
      <c r="J217" s="33"/>
      <c r="K217" s="33"/>
      <c r="L217" s="33"/>
      <c r="M217" s="34"/>
      <c r="N217" s="1"/>
      <c r="O217" s="2"/>
      <c r="P217" s="2"/>
      <c r="Q217" s="2"/>
      <c r="R217" s="2"/>
      <c r="S217" s="2"/>
      <c r="T217" s="2"/>
      <c r="U217" s="2"/>
      <c r="V217" s="2"/>
      <c r="W217" s="2"/>
      <c r="X217" s="2"/>
      <c r="Y217" s="2"/>
      <c r="Z217" s="2"/>
    </row>
    <row r="218" spans="1:26" ht="15" customHeight="1">
      <c r="A218" s="32"/>
      <c r="B218" s="33"/>
      <c r="C218" s="33"/>
      <c r="D218" s="33"/>
      <c r="E218" s="33"/>
      <c r="F218" s="33"/>
      <c r="G218" s="33"/>
      <c r="H218" s="33"/>
      <c r="I218" s="33"/>
      <c r="J218" s="33"/>
      <c r="K218" s="33"/>
      <c r="L218" s="33"/>
      <c r="M218" s="34"/>
      <c r="N218" s="1"/>
      <c r="O218" s="2"/>
      <c r="P218" s="2"/>
      <c r="Q218" s="2"/>
      <c r="R218" s="2"/>
      <c r="S218" s="2"/>
      <c r="T218" s="2"/>
      <c r="U218" s="2"/>
      <c r="V218" s="2"/>
      <c r="W218" s="2"/>
      <c r="X218" s="2"/>
      <c r="Y218" s="2"/>
      <c r="Z218" s="2"/>
    </row>
    <row r="219" spans="1:26" ht="15" customHeight="1">
      <c r="A219" s="32"/>
      <c r="B219" s="33"/>
      <c r="C219" s="33"/>
      <c r="D219" s="33"/>
      <c r="E219" s="33"/>
      <c r="F219" s="33"/>
      <c r="G219" s="33"/>
      <c r="H219" s="33"/>
      <c r="I219" s="33"/>
      <c r="J219" s="33"/>
      <c r="K219" s="33"/>
      <c r="L219" s="33"/>
      <c r="M219" s="34"/>
      <c r="N219" s="1"/>
      <c r="O219" s="2"/>
      <c r="P219" s="2"/>
      <c r="Q219" s="2"/>
      <c r="R219" s="2"/>
      <c r="S219" s="2"/>
      <c r="T219" s="2"/>
      <c r="U219" s="2"/>
      <c r="V219" s="2"/>
      <c r="W219" s="2"/>
      <c r="X219" s="2"/>
      <c r="Y219" s="2"/>
      <c r="Z219" s="2"/>
    </row>
    <row r="220" spans="1:26" ht="15" customHeight="1">
      <c r="A220" s="35"/>
      <c r="B220" s="36"/>
      <c r="C220" s="36"/>
      <c r="D220" s="36"/>
      <c r="E220" s="36"/>
      <c r="F220" s="36"/>
      <c r="G220" s="36"/>
      <c r="H220" s="36"/>
      <c r="I220" s="36"/>
      <c r="J220" s="36"/>
      <c r="K220" s="36"/>
      <c r="L220" s="36"/>
      <c r="M220" s="37"/>
      <c r="N220" s="1"/>
      <c r="O220" s="2"/>
      <c r="P220" s="2"/>
      <c r="Q220" s="2"/>
      <c r="R220" s="2"/>
      <c r="S220" s="2"/>
      <c r="T220" s="2"/>
      <c r="U220" s="2"/>
      <c r="V220" s="2"/>
      <c r="W220" s="2"/>
      <c r="X220" s="2"/>
      <c r="Y220" s="2"/>
      <c r="Z220" s="2"/>
    </row>
    <row r="221" spans="1:26" ht="15.75" customHeight="1">
      <c r="A221" s="9"/>
      <c r="B221" s="9"/>
      <c r="C221" s="9"/>
      <c r="D221" s="9"/>
      <c r="E221" s="9"/>
      <c r="F221" s="9"/>
      <c r="G221" s="9"/>
      <c r="H221" s="9"/>
      <c r="I221" s="9"/>
      <c r="J221" s="9"/>
      <c r="K221" s="9"/>
      <c r="L221" s="9"/>
      <c r="M221" s="9"/>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1:M1"/>
    <mergeCell ref="A2:M2"/>
    <mergeCell ref="A3:M66"/>
  </mergeCells>
  <pageMargins left="0.511811024" right="0.511811024" top="0.78740157499999996" bottom="0.78740157499999996"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X1001"/>
  <sheetViews>
    <sheetView topLeftCell="A8" workbookViewId="0">
      <selection activeCell="D4" sqref="D4:E51"/>
    </sheetView>
  </sheetViews>
  <sheetFormatPr baseColWidth="10" defaultColWidth="14.5" defaultRowHeight="15" customHeight="1"/>
  <cols>
    <col min="1" max="1" width="35.33203125" customWidth="1"/>
    <col min="2" max="2" width="3.5" customWidth="1"/>
    <col min="3" max="3" width="29.83203125" customWidth="1"/>
    <col min="4" max="4" width="43.33203125" customWidth="1"/>
  </cols>
  <sheetData>
    <row r="1" spans="1:24">
      <c r="A1" s="205" t="s">
        <v>13</v>
      </c>
      <c r="B1" s="206"/>
      <c r="C1" s="206"/>
      <c r="D1" s="206"/>
      <c r="E1" s="206"/>
      <c r="F1" s="206"/>
      <c r="G1" s="206"/>
      <c r="H1" s="206"/>
      <c r="I1" s="207"/>
      <c r="J1" s="2"/>
      <c r="K1" s="2"/>
      <c r="L1" s="2"/>
      <c r="M1" s="2"/>
      <c r="N1" s="2"/>
      <c r="O1" s="2"/>
      <c r="P1" s="2"/>
      <c r="Q1" s="2"/>
      <c r="R1" s="2"/>
      <c r="S1" s="2"/>
      <c r="T1" s="2"/>
      <c r="U1" s="2"/>
      <c r="V1" s="2"/>
      <c r="W1" s="2"/>
      <c r="X1" s="2"/>
    </row>
    <row r="2" spans="1:24" ht="44.25" customHeight="1">
      <c r="A2" s="185" t="s">
        <v>12</v>
      </c>
      <c r="B2" s="186"/>
      <c r="C2" s="186"/>
      <c r="D2" s="186"/>
      <c r="E2" s="186"/>
      <c r="F2" s="186"/>
      <c r="G2" s="186"/>
      <c r="H2" s="186"/>
      <c r="I2" s="187"/>
      <c r="J2" s="2"/>
      <c r="K2" s="2"/>
      <c r="L2" s="2"/>
      <c r="M2" s="2"/>
      <c r="N2" s="2"/>
      <c r="O2" s="2"/>
      <c r="P2" s="2"/>
      <c r="Q2" s="2"/>
      <c r="R2" s="2"/>
      <c r="S2" s="2"/>
      <c r="T2" s="2"/>
      <c r="U2" s="2"/>
      <c r="V2" s="2"/>
      <c r="W2" s="2"/>
      <c r="X2" s="2"/>
    </row>
    <row r="3" spans="1:24" ht="21.75" customHeight="1">
      <c r="A3" s="208" t="s">
        <v>14</v>
      </c>
      <c r="B3" s="196"/>
      <c r="C3" s="197"/>
      <c r="D3" s="208" t="s">
        <v>15</v>
      </c>
      <c r="E3" s="197"/>
      <c r="F3" s="208" t="s">
        <v>16</v>
      </c>
      <c r="G3" s="196"/>
      <c r="H3" s="196"/>
      <c r="I3" s="197"/>
      <c r="J3" s="2"/>
      <c r="K3" s="2"/>
      <c r="L3" s="2"/>
      <c r="M3" s="2"/>
      <c r="N3" s="2"/>
      <c r="O3" s="2"/>
      <c r="P3" s="2"/>
      <c r="Q3" s="2"/>
      <c r="R3" s="2"/>
      <c r="S3" s="2"/>
      <c r="T3" s="2"/>
      <c r="U3" s="2"/>
      <c r="V3" s="2"/>
      <c r="W3" s="2"/>
      <c r="X3" s="2"/>
    </row>
    <row r="4" spans="1:24">
      <c r="A4" s="267" t="s">
        <v>361</v>
      </c>
      <c r="B4" s="198"/>
      <c r="C4" s="199"/>
      <c r="D4" s="267" t="s">
        <v>362</v>
      </c>
      <c r="E4" s="199"/>
      <c r="F4" s="268" t="s">
        <v>363</v>
      </c>
      <c r="G4" s="198"/>
      <c r="H4" s="198"/>
      <c r="I4" s="199"/>
      <c r="J4" s="1"/>
      <c r="K4" s="2"/>
      <c r="L4" s="2"/>
      <c r="M4" s="2"/>
      <c r="N4" s="2"/>
      <c r="O4" s="2"/>
      <c r="P4" s="2"/>
      <c r="Q4" s="2"/>
      <c r="R4" s="2"/>
      <c r="S4" s="2"/>
      <c r="T4" s="2"/>
      <c r="U4" s="2"/>
      <c r="V4" s="2"/>
      <c r="W4" s="2"/>
      <c r="X4" s="2"/>
    </row>
    <row r="5" spans="1:24" ht="15" customHeight="1">
      <c r="A5" s="200"/>
      <c r="B5" s="188"/>
      <c r="C5" s="201"/>
      <c r="D5" s="200"/>
      <c r="E5" s="201"/>
      <c r="F5" s="200"/>
      <c r="G5" s="188"/>
      <c r="H5" s="188"/>
      <c r="I5" s="201"/>
      <c r="J5" s="1"/>
      <c r="K5" s="2"/>
      <c r="L5" s="2"/>
      <c r="M5" s="2"/>
      <c r="N5" s="2"/>
      <c r="O5" s="2"/>
      <c r="P5" s="2"/>
      <c r="Q5" s="2"/>
      <c r="R5" s="2"/>
      <c r="S5" s="2"/>
      <c r="T5" s="2"/>
      <c r="U5" s="2"/>
      <c r="V5" s="2"/>
      <c r="W5" s="2"/>
      <c r="X5" s="2"/>
    </row>
    <row r="6" spans="1:24" ht="15" customHeight="1">
      <c r="A6" s="200"/>
      <c r="B6" s="188"/>
      <c r="C6" s="201"/>
      <c r="D6" s="200"/>
      <c r="E6" s="201"/>
      <c r="F6" s="200"/>
      <c r="G6" s="188"/>
      <c r="H6" s="188"/>
      <c r="I6" s="201"/>
      <c r="J6" s="1"/>
      <c r="K6" s="2"/>
      <c r="L6" s="2"/>
      <c r="M6" s="2"/>
      <c r="N6" s="2"/>
      <c r="O6" s="2"/>
      <c r="P6" s="2"/>
      <c r="Q6" s="2"/>
      <c r="R6" s="2"/>
      <c r="S6" s="2"/>
      <c r="T6" s="2"/>
      <c r="U6" s="2"/>
      <c r="V6" s="2"/>
      <c r="W6" s="2"/>
      <c r="X6" s="2"/>
    </row>
    <row r="7" spans="1:24" ht="15" customHeight="1">
      <c r="A7" s="200"/>
      <c r="B7" s="188"/>
      <c r="C7" s="201"/>
      <c r="D7" s="200"/>
      <c r="E7" s="201"/>
      <c r="F7" s="200"/>
      <c r="G7" s="188"/>
      <c r="H7" s="188"/>
      <c r="I7" s="201"/>
      <c r="J7" s="38"/>
      <c r="K7" s="2"/>
      <c r="L7" s="2"/>
      <c r="M7" s="2"/>
      <c r="N7" s="2"/>
      <c r="O7" s="2"/>
      <c r="P7" s="2"/>
      <c r="Q7" s="2"/>
      <c r="R7" s="2"/>
      <c r="S7" s="2"/>
      <c r="T7" s="2"/>
      <c r="U7" s="2"/>
      <c r="V7" s="2"/>
      <c r="W7" s="2"/>
      <c r="X7" s="2"/>
    </row>
    <row r="8" spans="1:24" ht="15" customHeight="1">
      <c r="A8" s="200"/>
      <c r="B8" s="188"/>
      <c r="C8" s="201"/>
      <c r="D8" s="200"/>
      <c r="E8" s="201"/>
      <c r="F8" s="200"/>
      <c r="G8" s="188"/>
      <c r="H8" s="188"/>
      <c r="I8" s="201"/>
      <c r="J8" s="1"/>
      <c r="K8" s="2"/>
      <c r="L8" s="2"/>
      <c r="M8" s="2"/>
      <c r="N8" s="2"/>
      <c r="O8" s="2"/>
      <c r="P8" s="2"/>
      <c r="Q8" s="2"/>
      <c r="R8" s="2"/>
      <c r="S8" s="2"/>
      <c r="T8" s="2"/>
      <c r="U8" s="2"/>
      <c r="V8" s="2"/>
      <c r="W8" s="2"/>
      <c r="X8" s="2"/>
    </row>
    <row r="9" spans="1:24" ht="15" customHeight="1">
      <c r="A9" s="200"/>
      <c r="B9" s="188"/>
      <c r="C9" s="201"/>
      <c r="D9" s="200"/>
      <c r="E9" s="201"/>
      <c r="F9" s="200"/>
      <c r="G9" s="188"/>
      <c r="H9" s="188"/>
      <c r="I9" s="201"/>
      <c r="J9" s="1"/>
      <c r="K9" s="2"/>
      <c r="L9" s="2"/>
      <c r="M9" s="2"/>
      <c r="N9" s="2"/>
      <c r="O9" s="2"/>
      <c r="P9" s="2"/>
      <c r="Q9" s="2"/>
      <c r="R9" s="2"/>
      <c r="S9" s="2"/>
      <c r="T9" s="2"/>
      <c r="U9" s="2"/>
      <c r="V9" s="2"/>
      <c r="W9" s="2"/>
      <c r="X9" s="2"/>
    </row>
    <row r="10" spans="1:24" ht="15" customHeight="1">
      <c r="A10" s="200"/>
      <c r="B10" s="188"/>
      <c r="C10" s="201"/>
      <c r="D10" s="200"/>
      <c r="E10" s="201"/>
      <c r="F10" s="200"/>
      <c r="G10" s="188"/>
      <c r="H10" s="188"/>
      <c r="I10" s="201"/>
      <c r="J10" s="1"/>
      <c r="K10" s="2"/>
      <c r="L10" s="2"/>
      <c r="M10" s="2"/>
      <c r="N10" s="2"/>
      <c r="O10" s="2"/>
      <c r="P10" s="2"/>
      <c r="Q10" s="2"/>
      <c r="R10" s="2"/>
      <c r="S10" s="2"/>
      <c r="T10" s="2"/>
      <c r="U10" s="2"/>
      <c r="V10" s="2"/>
      <c r="W10" s="2"/>
      <c r="X10" s="2"/>
    </row>
    <row r="11" spans="1:24" ht="15" customHeight="1">
      <c r="A11" s="200"/>
      <c r="B11" s="188"/>
      <c r="C11" s="201"/>
      <c r="D11" s="200"/>
      <c r="E11" s="201"/>
      <c r="F11" s="200"/>
      <c r="G11" s="188"/>
      <c r="H11" s="188"/>
      <c r="I11" s="201"/>
      <c r="J11" s="1"/>
      <c r="K11" s="2"/>
      <c r="L11" s="2"/>
      <c r="M11" s="2"/>
      <c r="N11" s="2"/>
      <c r="O11" s="2"/>
      <c r="P11" s="2"/>
      <c r="Q11" s="2"/>
      <c r="R11" s="2"/>
      <c r="S11" s="2"/>
      <c r="T11" s="2"/>
      <c r="U11" s="2"/>
      <c r="V11" s="2"/>
      <c r="W11" s="2"/>
      <c r="X11" s="2"/>
    </row>
    <row r="12" spans="1:24" ht="15" customHeight="1">
      <c r="A12" s="200"/>
      <c r="B12" s="188"/>
      <c r="C12" s="201"/>
      <c r="D12" s="200"/>
      <c r="E12" s="201"/>
      <c r="F12" s="200"/>
      <c r="G12" s="188"/>
      <c r="H12" s="188"/>
      <c r="I12" s="201"/>
      <c r="J12" s="1"/>
      <c r="K12" s="2"/>
      <c r="L12" s="2"/>
      <c r="M12" s="2"/>
      <c r="N12" s="2"/>
      <c r="O12" s="2"/>
      <c r="P12" s="2"/>
      <c r="Q12" s="2"/>
      <c r="R12" s="2"/>
      <c r="S12" s="2"/>
      <c r="T12" s="2"/>
      <c r="U12" s="2"/>
      <c r="V12" s="2"/>
      <c r="W12" s="2"/>
      <c r="X12" s="2"/>
    </row>
    <row r="13" spans="1:24" ht="15" customHeight="1">
      <c r="A13" s="200"/>
      <c r="B13" s="188"/>
      <c r="C13" s="201"/>
      <c r="D13" s="200"/>
      <c r="E13" s="201"/>
      <c r="F13" s="200"/>
      <c r="G13" s="188"/>
      <c r="H13" s="188"/>
      <c r="I13" s="201"/>
      <c r="J13" s="1"/>
      <c r="K13" s="2"/>
      <c r="L13" s="2"/>
      <c r="M13" s="2"/>
      <c r="N13" s="2"/>
      <c r="O13" s="2"/>
      <c r="P13" s="2"/>
      <c r="Q13" s="2"/>
      <c r="R13" s="2"/>
      <c r="S13" s="2"/>
      <c r="T13" s="2"/>
      <c r="U13" s="2"/>
      <c r="V13" s="2"/>
      <c r="W13" s="2"/>
      <c r="X13" s="2"/>
    </row>
    <row r="14" spans="1:24" ht="15" customHeight="1">
      <c r="A14" s="200"/>
      <c r="B14" s="188"/>
      <c r="C14" s="201"/>
      <c r="D14" s="200"/>
      <c r="E14" s="201"/>
      <c r="F14" s="200"/>
      <c r="G14" s="188"/>
      <c r="H14" s="188"/>
      <c r="I14" s="201"/>
      <c r="J14" s="1"/>
      <c r="K14" s="2"/>
      <c r="L14" s="2"/>
      <c r="M14" s="2"/>
      <c r="N14" s="2"/>
      <c r="O14" s="2"/>
      <c r="P14" s="2"/>
      <c r="Q14" s="2"/>
      <c r="R14" s="2"/>
      <c r="S14" s="2"/>
      <c r="T14" s="2"/>
      <c r="U14" s="2"/>
      <c r="V14" s="2"/>
      <c r="W14" s="2"/>
      <c r="X14" s="2"/>
    </row>
    <row r="15" spans="1:24" ht="15" customHeight="1">
      <c r="A15" s="200"/>
      <c r="B15" s="188"/>
      <c r="C15" s="201"/>
      <c r="D15" s="200"/>
      <c r="E15" s="201"/>
      <c r="F15" s="200"/>
      <c r="G15" s="188"/>
      <c r="H15" s="188"/>
      <c r="I15" s="201"/>
      <c r="J15" s="1"/>
      <c r="K15" s="2"/>
      <c r="L15" s="2"/>
      <c r="M15" s="2"/>
      <c r="N15" s="2"/>
      <c r="O15" s="2"/>
      <c r="P15" s="2"/>
      <c r="Q15" s="2"/>
      <c r="R15" s="2"/>
      <c r="S15" s="2"/>
      <c r="T15" s="2"/>
      <c r="U15" s="2"/>
      <c r="V15" s="2"/>
      <c r="W15" s="2"/>
      <c r="X15" s="2"/>
    </row>
    <row r="16" spans="1:24" ht="15" customHeight="1">
      <c r="A16" s="200"/>
      <c r="B16" s="188"/>
      <c r="C16" s="201"/>
      <c r="D16" s="200"/>
      <c r="E16" s="201"/>
      <c r="F16" s="200"/>
      <c r="G16" s="188"/>
      <c r="H16" s="188"/>
      <c r="I16" s="201"/>
      <c r="J16" s="1"/>
      <c r="K16" s="2"/>
      <c r="L16" s="2"/>
      <c r="M16" s="2"/>
      <c r="N16" s="2"/>
      <c r="O16" s="2"/>
      <c r="P16" s="2"/>
      <c r="Q16" s="2"/>
      <c r="R16" s="2"/>
      <c r="S16" s="2"/>
      <c r="T16" s="2"/>
      <c r="U16" s="2"/>
      <c r="V16" s="2"/>
      <c r="W16" s="2"/>
      <c r="X16" s="2"/>
    </row>
    <row r="17" spans="1:24" ht="15" customHeight="1">
      <c r="A17" s="200"/>
      <c r="B17" s="188"/>
      <c r="C17" s="201"/>
      <c r="D17" s="200"/>
      <c r="E17" s="201"/>
      <c r="F17" s="200"/>
      <c r="G17" s="188"/>
      <c r="H17" s="188"/>
      <c r="I17" s="201"/>
      <c r="J17" s="1"/>
      <c r="K17" s="2"/>
      <c r="L17" s="2"/>
      <c r="M17" s="2"/>
      <c r="N17" s="2"/>
      <c r="O17" s="2"/>
      <c r="P17" s="2"/>
      <c r="Q17" s="2"/>
      <c r="R17" s="2"/>
      <c r="S17" s="2"/>
      <c r="T17" s="2"/>
      <c r="U17" s="2"/>
      <c r="V17" s="2"/>
      <c r="W17" s="2"/>
      <c r="X17" s="2"/>
    </row>
    <row r="18" spans="1:24" ht="15" customHeight="1">
      <c r="A18" s="200"/>
      <c r="B18" s="188"/>
      <c r="C18" s="201"/>
      <c r="D18" s="200"/>
      <c r="E18" s="201"/>
      <c r="F18" s="200"/>
      <c r="G18" s="188"/>
      <c r="H18" s="188"/>
      <c r="I18" s="201"/>
      <c r="J18" s="1"/>
      <c r="K18" s="2"/>
      <c r="L18" s="2"/>
      <c r="M18" s="2"/>
      <c r="N18" s="2"/>
      <c r="O18" s="2"/>
      <c r="P18" s="2"/>
      <c r="Q18" s="2"/>
      <c r="R18" s="2"/>
      <c r="S18" s="2"/>
      <c r="T18" s="2"/>
      <c r="U18" s="2"/>
      <c r="V18" s="2"/>
      <c r="W18" s="2"/>
      <c r="X18" s="2"/>
    </row>
    <row r="19" spans="1:24" ht="15" customHeight="1">
      <c r="A19" s="200"/>
      <c r="B19" s="188"/>
      <c r="C19" s="201"/>
      <c r="D19" s="200"/>
      <c r="E19" s="201"/>
      <c r="F19" s="200"/>
      <c r="G19" s="188"/>
      <c r="H19" s="188"/>
      <c r="I19" s="201"/>
      <c r="J19" s="1"/>
      <c r="K19" s="2"/>
      <c r="L19" s="2"/>
      <c r="M19" s="2"/>
      <c r="N19" s="2"/>
      <c r="O19" s="2"/>
      <c r="P19" s="2"/>
      <c r="Q19" s="2"/>
      <c r="R19" s="2"/>
      <c r="S19" s="2"/>
      <c r="T19" s="2"/>
      <c r="U19" s="2"/>
      <c r="V19" s="2"/>
      <c r="W19" s="2"/>
      <c r="X19" s="2"/>
    </row>
    <row r="20" spans="1:24" ht="15" customHeight="1">
      <c r="A20" s="200"/>
      <c r="B20" s="188"/>
      <c r="C20" s="201"/>
      <c r="D20" s="200"/>
      <c r="E20" s="201"/>
      <c r="F20" s="200"/>
      <c r="G20" s="188"/>
      <c r="H20" s="188"/>
      <c r="I20" s="201"/>
      <c r="J20" s="1"/>
      <c r="K20" s="2"/>
      <c r="L20" s="2"/>
      <c r="M20" s="2"/>
      <c r="N20" s="2"/>
      <c r="O20" s="2"/>
      <c r="P20" s="2"/>
      <c r="Q20" s="2"/>
      <c r="R20" s="2"/>
      <c r="S20" s="2"/>
      <c r="T20" s="2"/>
      <c r="U20" s="2"/>
      <c r="V20" s="2"/>
      <c r="W20" s="2"/>
      <c r="X20" s="2"/>
    </row>
    <row r="21" spans="1:24" ht="15" customHeight="1">
      <c r="A21" s="200"/>
      <c r="B21" s="188"/>
      <c r="C21" s="201"/>
      <c r="D21" s="200"/>
      <c r="E21" s="201"/>
      <c r="F21" s="200"/>
      <c r="G21" s="188"/>
      <c r="H21" s="188"/>
      <c r="I21" s="201"/>
      <c r="J21" s="1"/>
      <c r="K21" s="2"/>
      <c r="L21" s="2"/>
      <c r="M21" s="2"/>
      <c r="N21" s="2"/>
      <c r="O21" s="2"/>
      <c r="P21" s="2"/>
      <c r="Q21" s="2"/>
      <c r="R21" s="2"/>
      <c r="S21" s="2"/>
      <c r="T21" s="2"/>
      <c r="U21" s="2"/>
      <c r="V21" s="2"/>
      <c r="W21" s="2"/>
      <c r="X21" s="2"/>
    </row>
    <row r="22" spans="1:24" ht="15" customHeight="1">
      <c r="A22" s="200"/>
      <c r="B22" s="188"/>
      <c r="C22" s="201"/>
      <c r="D22" s="200"/>
      <c r="E22" s="201"/>
      <c r="F22" s="200"/>
      <c r="G22" s="188"/>
      <c r="H22" s="188"/>
      <c r="I22" s="201"/>
      <c r="J22" s="1"/>
      <c r="K22" s="2"/>
      <c r="L22" s="2"/>
      <c r="M22" s="2"/>
      <c r="N22" s="2"/>
      <c r="O22" s="2"/>
      <c r="P22" s="2"/>
      <c r="Q22" s="2"/>
      <c r="R22" s="2"/>
      <c r="S22" s="2"/>
      <c r="T22" s="2"/>
      <c r="U22" s="2"/>
      <c r="V22" s="2"/>
      <c r="W22" s="2"/>
      <c r="X22" s="2"/>
    </row>
    <row r="23" spans="1:24" ht="15" customHeight="1">
      <c r="A23" s="200"/>
      <c r="B23" s="188"/>
      <c r="C23" s="201"/>
      <c r="D23" s="200"/>
      <c r="E23" s="201"/>
      <c r="F23" s="200"/>
      <c r="G23" s="188"/>
      <c r="H23" s="188"/>
      <c r="I23" s="201"/>
      <c r="J23" s="1"/>
      <c r="K23" s="2"/>
      <c r="L23" s="2"/>
      <c r="M23" s="2"/>
      <c r="N23" s="2"/>
      <c r="O23" s="2"/>
      <c r="P23" s="2"/>
      <c r="Q23" s="2"/>
      <c r="R23" s="2"/>
      <c r="S23" s="2"/>
      <c r="T23" s="2"/>
      <c r="U23" s="2"/>
      <c r="V23" s="2"/>
      <c r="W23" s="2"/>
      <c r="X23" s="2"/>
    </row>
    <row r="24" spans="1:24" ht="15" customHeight="1">
      <c r="A24" s="200"/>
      <c r="B24" s="188"/>
      <c r="C24" s="201"/>
      <c r="D24" s="200"/>
      <c r="E24" s="201"/>
      <c r="F24" s="200"/>
      <c r="G24" s="188"/>
      <c r="H24" s="188"/>
      <c r="I24" s="201"/>
      <c r="J24" s="1"/>
      <c r="K24" s="2"/>
      <c r="L24" s="2"/>
      <c r="M24" s="2"/>
      <c r="N24" s="2"/>
      <c r="O24" s="2"/>
      <c r="P24" s="2"/>
      <c r="Q24" s="2"/>
      <c r="R24" s="2"/>
      <c r="S24" s="2"/>
      <c r="T24" s="2"/>
      <c r="U24" s="2"/>
      <c r="V24" s="2"/>
      <c r="W24" s="2"/>
      <c r="X24" s="2"/>
    </row>
    <row r="25" spans="1:24" ht="15" customHeight="1">
      <c r="A25" s="200"/>
      <c r="B25" s="188"/>
      <c r="C25" s="201"/>
      <c r="D25" s="200"/>
      <c r="E25" s="201"/>
      <c r="F25" s="200"/>
      <c r="G25" s="188"/>
      <c r="H25" s="188"/>
      <c r="I25" s="201"/>
      <c r="J25" s="1"/>
      <c r="K25" s="2"/>
      <c r="L25" s="2"/>
      <c r="M25" s="2"/>
      <c r="N25" s="2"/>
      <c r="O25" s="2"/>
      <c r="P25" s="2"/>
      <c r="Q25" s="2"/>
      <c r="R25" s="2"/>
      <c r="S25" s="2"/>
      <c r="T25" s="2"/>
      <c r="U25" s="2"/>
      <c r="V25" s="2"/>
      <c r="W25" s="2"/>
      <c r="X25" s="2"/>
    </row>
    <row r="26" spans="1:24" ht="15" customHeight="1">
      <c r="A26" s="200"/>
      <c r="B26" s="188"/>
      <c r="C26" s="201"/>
      <c r="D26" s="200"/>
      <c r="E26" s="201"/>
      <c r="F26" s="200"/>
      <c r="G26" s="188"/>
      <c r="H26" s="188"/>
      <c r="I26" s="201"/>
      <c r="J26" s="1"/>
      <c r="K26" s="2"/>
      <c r="L26" s="2"/>
      <c r="M26" s="2"/>
      <c r="N26" s="2"/>
      <c r="O26" s="2"/>
      <c r="P26" s="2"/>
      <c r="Q26" s="2"/>
      <c r="R26" s="2"/>
      <c r="S26" s="2"/>
      <c r="T26" s="2"/>
      <c r="U26" s="2"/>
      <c r="V26" s="2"/>
      <c r="W26" s="2"/>
      <c r="X26" s="2"/>
    </row>
    <row r="27" spans="1:24" ht="15" customHeight="1">
      <c r="A27" s="200"/>
      <c r="B27" s="188"/>
      <c r="C27" s="201"/>
      <c r="D27" s="200"/>
      <c r="E27" s="201"/>
      <c r="F27" s="200"/>
      <c r="G27" s="188"/>
      <c r="H27" s="188"/>
      <c r="I27" s="201"/>
      <c r="J27" s="1"/>
      <c r="K27" s="2"/>
      <c r="L27" s="2"/>
      <c r="M27" s="2"/>
      <c r="N27" s="2"/>
      <c r="O27" s="2"/>
      <c r="P27" s="2"/>
      <c r="Q27" s="2"/>
      <c r="R27" s="2"/>
      <c r="S27" s="2"/>
      <c r="T27" s="2"/>
      <c r="U27" s="2"/>
      <c r="V27" s="2"/>
      <c r="W27" s="2"/>
      <c r="X27" s="2"/>
    </row>
    <row r="28" spans="1:24" ht="15" customHeight="1">
      <c r="A28" s="200"/>
      <c r="B28" s="188"/>
      <c r="C28" s="201"/>
      <c r="D28" s="200"/>
      <c r="E28" s="201"/>
      <c r="F28" s="200"/>
      <c r="G28" s="188"/>
      <c r="H28" s="188"/>
      <c r="I28" s="201"/>
      <c r="J28" s="1"/>
      <c r="K28" s="2"/>
      <c r="L28" s="2"/>
      <c r="M28" s="2"/>
      <c r="N28" s="2"/>
      <c r="O28" s="2"/>
      <c r="P28" s="2"/>
      <c r="Q28" s="2"/>
      <c r="R28" s="2"/>
      <c r="S28" s="2"/>
      <c r="T28" s="2"/>
      <c r="U28" s="2"/>
      <c r="V28" s="2"/>
      <c r="W28" s="2"/>
      <c r="X28" s="2"/>
    </row>
    <row r="29" spans="1:24" ht="15" customHeight="1">
      <c r="A29" s="200"/>
      <c r="B29" s="188"/>
      <c r="C29" s="201"/>
      <c r="D29" s="200"/>
      <c r="E29" s="201"/>
      <c r="F29" s="200"/>
      <c r="G29" s="188"/>
      <c r="H29" s="188"/>
      <c r="I29" s="201"/>
      <c r="J29" s="1"/>
      <c r="K29" s="2"/>
      <c r="L29" s="2"/>
      <c r="M29" s="2"/>
      <c r="N29" s="2"/>
      <c r="O29" s="2"/>
      <c r="P29" s="2"/>
      <c r="Q29" s="2"/>
      <c r="R29" s="2"/>
      <c r="S29" s="2"/>
      <c r="T29" s="2"/>
      <c r="U29" s="2"/>
      <c r="V29" s="2"/>
      <c r="W29" s="2"/>
      <c r="X29" s="2"/>
    </row>
    <row r="30" spans="1:24" ht="15" customHeight="1">
      <c r="A30" s="200"/>
      <c r="B30" s="188"/>
      <c r="C30" s="201"/>
      <c r="D30" s="200"/>
      <c r="E30" s="201"/>
      <c r="F30" s="200"/>
      <c r="G30" s="188"/>
      <c r="H30" s="188"/>
      <c r="I30" s="201"/>
      <c r="J30" s="1"/>
      <c r="K30" s="2"/>
      <c r="L30" s="2"/>
      <c r="M30" s="2"/>
      <c r="N30" s="2"/>
      <c r="O30" s="2"/>
      <c r="P30" s="2"/>
      <c r="Q30" s="2"/>
      <c r="R30" s="2"/>
      <c r="S30" s="2"/>
      <c r="T30" s="2"/>
      <c r="U30" s="2"/>
      <c r="V30" s="2"/>
      <c r="W30" s="2"/>
      <c r="X30" s="2"/>
    </row>
    <row r="31" spans="1:24" ht="15" customHeight="1">
      <c r="A31" s="200"/>
      <c r="B31" s="188"/>
      <c r="C31" s="201"/>
      <c r="D31" s="200"/>
      <c r="E31" s="201"/>
      <c r="F31" s="200"/>
      <c r="G31" s="188"/>
      <c r="H31" s="188"/>
      <c r="I31" s="201"/>
      <c r="J31" s="1"/>
      <c r="K31" s="2"/>
      <c r="L31" s="2"/>
      <c r="M31" s="2"/>
      <c r="N31" s="2"/>
      <c r="O31" s="2"/>
      <c r="P31" s="2"/>
      <c r="Q31" s="2"/>
      <c r="R31" s="2"/>
      <c r="S31" s="2"/>
      <c r="T31" s="2"/>
      <c r="U31" s="2"/>
      <c r="V31" s="2"/>
      <c r="W31" s="2"/>
      <c r="X31" s="2"/>
    </row>
    <row r="32" spans="1:24" ht="15" customHeight="1">
      <c r="A32" s="200"/>
      <c r="B32" s="188"/>
      <c r="C32" s="201"/>
      <c r="D32" s="200"/>
      <c r="E32" s="201"/>
      <c r="F32" s="200"/>
      <c r="G32" s="188"/>
      <c r="H32" s="188"/>
      <c r="I32" s="201"/>
      <c r="J32" s="1"/>
      <c r="K32" s="2"/>
      <c r="L32" s="2"/>
      <c r="M32" s="2"/>
      <c r="N32" s="2"/>
      <c r="O32" s="2"/>
      <c r="P32" s="2"/>
      <c r="Q32" s="2"/>
      <c r="R32" s="2"/>
      <c r="S32" s="2"/>
      <c r="T32" s="2"/>
      <c r="U32" s="2"/>
      <c r="V32" s="2"/>
      <c r="W32" s="2"/>
      <c r="X32" s="2"/>
    </row>
    <row r="33" spans="1:24" ht="15" customHeight="1">
      <c r="A33" s="200"/>
      <c r="B33" s="188"/>
      <c r="C33" s="201"/>
      <c r="D33" s="200"/>
      <c r="E33" s="201"/>
      <c r="F33" s="200"/>
      <c r="G33" s="188"/>
      <c r="H33" s="188"/>
      <c r="I33" s="201"/>
      <c r="J33" s="1"/>
      <c r="K33" s="2"/>
      <c r="L33" s="2"/>
      <c r="M33" s="2"/>
      <c r="N33" s="2"/>
      <c r="O33" s="2"/>
      <c r="P33" s="2"/>
      <c r="Q33" s="2"/>
      <c r="R33" s="2"/>
      <c r="S33" s="2"/>
      <c r="T33" s="2"/>
      <c r="U33" s="2"/>
      <c r="V33" s="2"/>
      <c r="W33" s="2"/>
      <c r="X33" s="2"/>
    </row>
    <row r="34" spans="1:24" ht="15" customHeight="1">
      <c r="A34" s="200"/>
      <c r="B34" s="188"/>
      <c r="C34" s="201"/>
      <c r="D34" s="200"/>
      <c r="E34" s="201"/>
      <c r="F34" s="200"/>
      <c r="G34" s="188"/>
      <c r="H34" s="188"/>
      <c r="I34" s="201"/>
      <c r="J34" s="1"/>
      <c r="K34" s="2"/>
      <c r="L34" s="2"/>
      <c r="M34" s="2"/>
      <c r="N34" s="2"/>
      <c r="O34" s="2"/>
      <c r="P34" s="2"/>
      <c r="Q34" s="2"/>
      <c r="R34" s="2"/>
      <c r="S34" s="2"/>
      <c r="T34" s="2"/>
      <c r="U34" s="2"/>
      <c r="V34" s="2"/>
      <c r="W34" s="2"/>
      <c r="X34" s="2"/>
    </row>
    <row r="35" spans="1:24" ht="15" customHeight="1">
      <c r="A35" s="200"/>
      <c r="B35" s="188"/>
      <c r="C35" s="201"/>
      <c r="D35" s="200"/>
      <c r="E35" s="201"/>
      <c r="F35" s="200"/>
      <c r="G35" s="188"/>
      <c r="H35" s="188"/>
      <c r="I35" s="201"/>
      <c r="J35" s="1"/>
      <c r="K35" s="2"/>
      <c r="L35" s="2"/>
      <c r="M35" s="2"/>
      <c r="N35" s="2"/>
      <c r="O35" s="2"/>
      <c r="P35" s="2"/>
      <c r="Q35" s="2"/>
      <c r="R35" s="2"/>
      <c r="S35" s="2"/>
      <c r="T35" s="2"/>
      <c r="U35" s="2"/>
      <c r="V35" s="2"/>
      <c r="W35" s="2"/>
      <c r="X35" s="2"/>
    </row>
    <row r="36" spans="1:24" ht="15" customHeight="1">
      <c r="A36" s="200"/>
      <c r="B36" s="188"/>
      <c r="C36" s="201"/>
      <c r="D36" s="200"/>
      <c r="E36" s="201"/>
      <c r="F36" s="200"/>
      <c r="G36" s="188"/>
      <c r="H36" s="188"/>
      <c r="I36" s="201"/>
      <c r="J36" s="1"/>
      <c r="K36" s="2"/>
      <c r="L36" s="2"/>
      <c r="M36" s="2"/>
      <c r="N36" s="2"/>
      <c r="O36" s="2"/>
      <c r="P36" s="2"/>
      <c r="Q36" s="2"/>
      <c r="R36" s="2"/>
      <c r="S36" s="2"/>
      <c r="T36" s="2"/>
      <c r="U36" s="2"/>
      <c r="V36" s="2"/>
      <c r="W36" s="2"/>
      <c r="X36" s="2"/>
    </row>
    <row r="37" spans="1:24" ht="15" customHeight="1">
      <c r="A37" s="200"/>
      <c r="B37" s="188"/>
      <c r="C37" s="201"/>
      <c r="D37" s="200"/>
      <c r="E37" s="201"/>
      <c r="F37" s="200"/>
      <c r="G37" s="188"/>
      <c r="H37" s="188"/>
      <c r="I37" s="201"/>
      <c r="J37" s="1"/>
      <c r="K37" s="2"/>
      <c r="L37" s="2"/>
      <c r="M37" s="2"/>
      <c r="N37" s="2"/>
      <c r="O37" s="2"/>
      <c r="P37" s="2"/>
      <c r="Q37" s="2"/>
      <c r="R37" s="2"/>
      <c r="S37" s="2"/>
      <c r="T37" s="2"/>
      <c r="U37" s="2"/>
      <c r="V37" s="2"/>
      <c r="W37" s="2"/>
      <c r="X37" s="2"/>
    </row>
    <row r="38" spans="1:24" ht="15" customHeight="1">
      <c r="A38" s="200"/>
      <c r="B38" s="188"/>
      <c r="C38" s="201"/>
      <c r="D38" s="200"/>
      <c r="E38" s="201"/>
      <c r="F38" s="200"/>
      <c r="G38" s="188"/>
      <c r="H38" s="188"/>
      <c r="I38" s="201"/>
      <c r="J38" s="1"/>
      <c r="K38" s="2"/>
      <c r="L38" s="2"/>
      <c r="M38" s="2"/>
      <c r="N38" s="2"/>
      <c r="O38" s="2"/>
      <c r="P38" s="2"/>
      <c r="Q38" s="2"/>
      <c r="R38" s="2"/>
      <c r="S38" s="2"/>
      <c r="T38" s="2"/>
      <c r="U38" s="2"/>
      <c r="V38" s="2"/>
      <c r="W38" s="2"/>
      <c r="X38" s="2"/>
    </row>
    <row r="39" spans="1:24" ht="15" customHeight="1">
      <c r="A39" s="200"/>
      <c r="B39" s="188"/>
      <c r="C39" s="201"/>
      <c r="D39" s="200"/>
      <c r="E39" s="201"/>
      <c r="F39" s="200"/>
      <c r="G39" s="188"/>
      <c r="H39" s="188"/>
      <c r="I39" s="201"/>
      <c r="J39" s="1"/>
      <c r="K39" s="2"/>
      <c r="L39" s="2"/>
      <c r="M39" s="2"/>
      <c r="N39" s="2"/>
      <c r="O39" s="2"/>
      <c r="P39" s="2"/>
      <c r="Q39" s="2"/>
      <c r="R39" s="2"/>
      <c r="S39" s="2"/>
      <c r="T39" s="2"/>
      <c r="U39" s="2"/>
      <c r="V39" s="2"/>
      <c r="W39" s="2"/>
      <c r="X39" s="2"/>
    </row>
    <row r="40" spans="1:24" ht="15" customHeight="1">
      <c r="A40" s="200"/>
      <c r="B40" s="188"/>
      <c r="C40" s="201"/>
      <c r="D40" s="200"/>
      <c r="E40" s="201"/>
      <c r="F40" s="200"/>
      <c r="G40" s="188"/>
      <c r="H40" s="188"/>
      <c r="I40" s="201"/>
      <c r="J40" s="1"/>
      <c r="K40" s="2"/>
      <c r="L40" s="2"/>
      <c r="M40" s="2"/>
      <c r="N40" s="2"/>
      <c r="O40" s="2"/>
      <c r="P40" s="2"/>
      <c r="Q40" s="2"/>
      <c r="R40" s="2"/>
      <c r="S40" s="2"/>
      <c r="T40" s="2"/>
      <c r="U40" s="2"/>
      <c r="V40" s="2"/>
      <c r="W40" s="2"/>
      <c r="X40" s="2"/>
    </row>
    <row r="41" spans="1:24" ht="15" customHeight="1">
      <c r="A41" s="200"/>
      <c r="B41" s="188"/>
      <c r="C41" s="201"/>
      <c r="D41" s="200"/>
      <c r="E41" s="201"/>
      <c r="F41" s="200"/>
      <c r="G41" s="188"/>
      <c r="H41" s="188"/>
      <c r="I41" s="201"/>
      <c r="J41" s="1"/>
      <c r="K41" s="2"/>
      <c r="L41" s="2"/>
      <c r="M41" s="2"/>
      <c r="N41" s="2"/>
      <c r="O41" s="2"/>
      <c r="P41" s="2"/>
      <c r="Q41" s="2"/>
      <c r="R41" s="2"/>
      <c r="S41" s="2"/>
      <c r="T41" s="2"/>
      <c r="U41" s="2"/>
      <c r="V41" s="2"/>
      <c r="W41" s="2"/>
      <c r="X41" s="2"/>
    </row>
    <row r="42" spans="1:24" ht="15" customHeight="1">
      <c r="A42" s="200"/>
      <c r="B42" s="188"/>
      <c r="C42" s="201"/>
      <c r="D42" s="200"/>
      <c r="E42" s="201"/>
      <c r="F42" s="200"/>
      <c r="G42" s="188"/>
      <c r="H42" s="188"/>
      <c r="I42" s="201"/>
      <c r="J42" s="1"/>
      <c r="K42" s="2"/>
      <c r="L42" s="2"/>
      <c r="M42" s="2"/>
      <c r="N42" s="2"/>
      <c r="O42" s="2"/>
      <c r="P42" s="2"/>
      <c r="Q42" s="2"/>
      <c r="R42" s="2"/>
      <c r="S42" s="2"/>
      <c r="T42" s="2"/>
      <c r="U42" s="2"/>
      <c r="V42" s="2"/>
      <c r="W42" s="2"/>
      <c r="X42" s="2"/>
    </row>
    <row r="43" spans="1:24" ht="15" customHeight="1">
      <c r="A43" s="200"/>
      <c r="B43" s="188"/>
      <c r="C43" s="201"/>
      <c r="D43" s="200"/>
      <c r="E43" s="201"/>
      <c r="F43" s="200"/>
      <c r="G43" s="188"/>
      <c r="H43" s="188"/>
      <c r="I43" s="201"/>
      <c r="J43" s="1"/>
      <c r="K43" s="2"/>
      <c r="L43" s="2"/>
      <c r="M43" s="2"/>
      <c r="N43" s="2"/>
      <c r="O43" s="2"/>
      <c r="P43" s="2"/>
      <c r="Q43" s="2"/>
      <c r="R43" s="2"/>
      <c r="S43" s="2"/>
      <c r="T43" s="2"/>
      <c r="U43" s="2"/>
      <c r="V43" s="2"/>
      <c r="W43" s="2"/>
      <c r="X43" s="2"/>
    </row>
    <row r="44" spans="1:24" ht="15" customHeight="1">
      <c r="A44" s="200"/>
      <c r="B44" s="188"/>
      <c r="C44" s="201"/>
      <c r="D44" s="200"/>
      <c r="E44" s="201"/>
      <c r="F44" s="200"/>
      <c r="G44" s="188"/>
      <c r="H44" s="188"/>
      <c r="I44" s="201"/>
      <c r="J44" s="1"/>
      <c r="K44" s="2"/>
      <c r="L44" s="2"/>
      <c r="M44" s="2"/>
      <c r="N44" s="2"/>
      <c r="O44" s="2"/>
      <c r="P44" s="2"/>
      <c r="Q44" s="2"/>
      <c r="R44" s="2"/>
      <c r="S44" s="2"/>
      <c r="T44" s="2"/>
      <c r="U44" s="2"/>
      <c r="V44" s="2"/>
      <c r="W44" s="2"/>
      <c r="X44" s="2"/>
    </row>
    <row r="45" spans="1:24" ht="15" customHeight="1">
      <c r="A45" s="200"/>
      <c r="B45" s="188"/>
      <c r="C45" s="201"/>
      <c r="D45" s="200"/>
      <c r="E45" s="201"/>
      <c r="F45" s="200"/>
      <c r="G45" s="188"/>
      <c r="H45" s="188"/>
      <c r="I45" s="201"/>
      <c r="J45" s="1"/>
      <c r="K45" s="2"/>
      <c r="L45" s="2"/>
      <c r="M45" s="2"/>
      <c r="N45" s="2"/>
      <c r="O45" s="2"/>
      <c r="P45" s="2"/>
      <c r="Q45" s="2"/>
      <c r="R45" s="2"/>
      <c r="S45" s="2"/>
      <c r="T45" s="2"/>
      <c r="U45" s="2"/>
      <c r="V45" s="2"/>
      <c r="W45" s="2"/>
      <c r="X45" s="2"/>
    </row>
    <row r="46" spans="1:24" ht="15" customHeight="1">
      <c r="A46" s="200"/>
      <c r="B46" s="188"/>
      <c r="C46" s="201"/>
      <c r="D46" s="200"/>
      <c r="E46" s="201"/>
      <c r="F46" s="200"/>
      <c r="G46" s="188"/>
      <c r="H46" s="188"/>
      <c r="I46" s="201"/>
      <c r="J46" s="1"/>
      <c r="K46" s="2"/>
      <c r="L46" s="2"/>
      <c r="M46" s="2"/>
      <c r="N46" s="2"/>
      <c r="O46" s="2"/>
      <c r="P46" s="2"/>
      <c r="Q46" s="2"/>
      <c r="R46" s="2"/>
      <c r="S46" s="2"/>
      <c r="T46" s="2"/>
      <c r="U46" s="2"/>
      <c r="V46" s="2"/>
      <c r="W46" s="2"/>
      <c r="X46" s="2"/>
    </row>
    <row r="47" spans="1:24" ht="15" customHeight="1">
      <c r="A47" s="200"/>
      <c r="B47" s="188"/>
      <c r="C47" s="201"/>
      <c r="D47" s="200"/>
      <c r="E47" s="201"/>
      <c r="F47" s="200"/>
      <c r="G47" s="188"/>
      <c r="H47" s="188"/>
      <c r="I47" s="201"/>
      <c r="J47" s="1"/>
      <c r="K47" s="2"/>
      <c r="L47" s="2"/>
      <c r="M47" s="2"/>
      <c r="N47" s="2"/>
      <c r="O47" s="2"/>
      <c r="P47" s="2"/>
      <c r="Q47" s="2"/>
      <c r="R47" s="2"/>
      <c r="S47" s="2"/>
      <c r="T47" s="2"/>
      <c r="U47" s="2"/>
      <c r="V47" s="2"/>
      <c r="W47" s="2"/>
      <c r="X47" s="2"/>
    </row>
    <row r="48" spans="1:24" ht="15" customHeight="1">
      <c r="A48" s="200"/>
      <c r="B48" s="188"/>
      <c r="C48" s="201"/>
      <c r="D48" s="200"/>
      <c r="E48" s="201"/>
      <c r="F48" s="200"/>
      <c r="G48" s="188"/>
      <c r="H48" s="188"/>
      <c r="I48" s="201"/>
      <c r="J48" s="1"/>
      <c r="K48" s="2"/>
      <c r="L48" s="2"/>
      <c r="M48" s="2"/>
      <c r="N48" s="2"/>
      <c r="O48" s="2"/>
      <c r="P48" s="2"/>
      <c r="Q48" s="2"/>
      <c r="R48" s="2"/>
      <c r="S48" s="2"/>
      <c r="T48" s="2"/>
      <c r="U48" s="2"/>
      <c r="V48" s="2"/>
      <c r="W48" s="2"/>
      <c r="X48" s="2"/>
    </row>
    <row r="49" spans="1:24" ht="15" customHeight="1">
      <c r="A49" s="200"/>
      <c r="B49" s="188"/>
      <c r="C49" s="201"/>
      <c r="D49" s="200"/>
      <c r="E49" s="201"/>
      <c r="F49" s="200"/>
      <c r="G49" s="188"/>
      <c r="H49" s="188"/>
      <c r="I49" s="201"/>
      <c r="J49" s="1"/>
      <c r="K49" s="2"/>
      <c r="L49" s="2"/>
      <c r="M49" s="2"/>
      <c r="N49" s="2"/>
      <c r="O49" s="2"/>
      <c r="P49" s="2"/>
      <c r="Q49" s="2"/>
      <c r="R49" s="2"/>
      <c r="S49" s="2"/>
      <c r="T49" s="2"/>
      <c r="U49" s="2"/>
      <c r="V49" s="2"/>
      <c r="W49" s="2"/>
      <c r="X49" s="2"/>
    </row>
    <row r="50" spans="1:24" ht="15" customHeight="1">
      <c r="A50" s="200"/>
      <c r="B50" s="188"/>
      <c r="C50" s="201"/>
      <c r="D50" s="200"/>
      <c r="E50" s="201"/>
      <c r="F50" s="200"/>
      <c r="G50" s="188"/>
      <c r="H50" s="188"/>
      <c r="I50" s="201"/>
      <c r="J50" s="1"/>
      <c r="K50" s="2"/>
      <c r="L50" s="2"/>
      <c r="M50" s="2"/>
      <c r="N50" s="2"/>
      <c r="O50" s="2"/>
      <c r="P50" s="2"/>
      <c r="Q50" s="2"/>
      <c r="R50" s="2"/>
      <c r="S50" s="2"/>
      <c r="T50" s="2"/>
      <c r="U50" s="2"/>
      <c r="V50" s="2"/>
      <c r="W50" s="2"/>
      <c r="X50" s="2"/>
    </row>
    <row r="51" spans="1:24" ht="15" customHeight="1">
      <c r="A51" s="202"/>
      <c r="B51" s="203"/>
      <c r="C51" s="204"/>
      <c r="D51" s="202"/>
      <c r="E51" s="204"/>
      <c r="F51" s="202"/>
      <c r="G51" s="203"/>
      <c r="H51" s="203"/>
      <c r="I51" s="204"/>
      <c r="J51" s="1"/>
      <c r="K51" s="2"/>
      <c r="L51" s="2"/>
      <c r="M51" s="2"/>
      <c r="N51" s="2"/>
      <c r="O51" s="2"/>
      <c r="P51" s="2"/>
      <c r="Q51" s="2"/>
      <c r="R51" s="2"/>
      <c r="S51" s="2"/>
      <c r="T51" s="2"/>
      <c r="U51" s="2"/>
      <c r="V51" s="2"/>
      <c r="W51" s="2"/>
      <c r="X51" s="2"/>
    </row>
    <row r="52" spans="1:24" ht="15.75" customHeight="1">
      <c r="A52" s="9"/>
      <c r="B52" s="9"/>
      <c r="C52" s="9"/>
      <c r="D52" s="9"/>
      <c r="E52" s="9"/>
      <c r="F52" s="9"/>
      <c r="G52" s="9"/>
      <c r="H52" s="9"/>
      <c r="I52" s="9"/>
      <c r="J52" s="2"/>
      <c r="K52" s="2"/>
      <c r="L52" s="2"/>
      <c r="M52" s="2"/>
      <c r="N52" s="2"/>
      <c r="O52" s="2"/>
      <c r="P52" s="2"/>
      <c r="Q52" s="2"/>
      <c r="R52" s="2"/>
      <c r="S52" s="2"/>
      <c r="T52" s="2"/>
      <c r="U52" s="2"/>
      <c r="V52" s="2"/>
      <c r="W52" s="2"/>
      <c r="X52" s="2"/>
    </row>
    <row r="53" spans="1:24" ht="15.75" customHeight="1">
      <c r="A53" s="2"/>
      <c r="B53" s="2"/>
      <c r="C53" s="2"/>
      <c r="D53" s="2"/>
      <c r="E53" s="2"/>
      <c r="F53" s="2"/>
      <c r="G53" s="2"/>
      <c r="H53" s="2"/>
      <c r="I53" s="2"/>
      <c r="J53" s="2"/>
      <c r="K53" s="2"/>
      <c r="L53" s="2"/>
      <c r="M53" s="2"/>
      <c r="N53" s="2"/>
      <c r="O53" s="2"/>
      <c r="P53" s="2"/>
      <c r="Q53" s="2"/>
      <c r="R53" s="2"/>
      <c r="S53" s="2"/>
      <c r="T53" s="2"/>
      <c r="U53" s="2"/>
      <c r="V53" s="2"/>
      <c r="W53" s="2"/>
      <c r="X53" s="2"/>
    </row>
    <row r="54" spans="1:24" ht="15.75" customHeight="1">
      <c r="A54" s="2"/>
      <c r="B54" s="2"/>
      <c r="C54" s="2"/>
      <c r="D54" s="2"/>
      <c r="E54" s="2"/>
      <c r="F54" s="2"/>
      <c r="G54" s="2"/>
      <c r="H54" s="2"/>
      <c r="I54" s="2"/>
      <c r="J54" s="2"/>
      <c r="K54" s="2"/>
      <c r="L54" s="2"/>
      <c r="M54" s="2"/>
      <c r="N54" s="2"/>
      <c r="O54" s="2"/>
      <c r="P54" s="2"/>
      <c r="Q54" s="2"/>
      <c r="R54" s="2"/>
      <c r="S54" s="2"/>
      <c r="T54" s="2"/>
      <c r="U54" s="2"/>
      <c r="V54" s="2"/>
      <c r="W54" s="2"/>
      <c r="X54" s="2"/>
    </row>
    <row r="55" spans="1:24" ht="15.75" customHeight="1">
      <c r="A55" s="2"/>
      <c r="B55" s="2"/>
      <c r="C55" s="2"/>
      <c r="D55" s="2"/>
      <c r="E55" s="2"/>
      <c r="F55" s="2"/>
      <c r="G55" s="2"/>
      <c r="H55" s="2"/>
      <c r="I55" s="2"/>
      <c r="J55" s="2"/>
      <c r="K55" s="2"/>
      <c r="L55" s="2"/>
      <c r="M55" s="2"/>
      <c r="N55" s="2"/>
      <c r="O55" s="2"/>
      <c r="P55" s="2"/>
      <c r="Q55" s="2"/>
      <c r="R55" s="2"/>
      <c r="S55" s="2"/>
      <c r="T55" s="2"/>
      <c r="U55" s="2"/>
      <c r="V55" s="2"/>
      <c r="W55" s="2"/>
      <c r="X55" s="2"/>
    </row>
    <row r="56" spans="1:24" ht="15.75" customHeight="1">
      <c r="A56" s="2"/>
      <c r="B56" s="2"/>
      <c r="C56" s="2"/>
      <c r="D56" s="2"/>
      <c r="E56" s="2"/>
      <c r="F56" s="2"/>
      <c r="G56" s="2"/>
      <c r="H56" s="2"/>
      <c r="I56" s="2"/>
      <c r="J56" s="2"/>
      <c r="K56" s="2"/>
      <c r="L56" s="2"/>
      <c r="M56" s="2"/>
      <c r="N56" s="2"/>
      <c r="O56" s="2"/>
      <c r="P56" s="2"/>
      <c r="Q56" s="2"/>
      <c r="R56" s="2"/>
      <c r="S56" s="2"/>
      <c r="T56" s="2"/>
      <c r="U56" s="2"/>
      <c r="V56" s="2"/>
      <c r="W56" s="2"/>
      <c r="X56" s="2"/>
    </row>
    <row r="57" spans="1:24" ht="15.75" customHeight="1">
      <c r="A57" s="2"/>
      <c r="B57" s="2"/>
      <c r="C57" s="2"/>
      <c r="D57" s="2"/>
      <c r="E57" s="2"/>
      <c r="F57" s="2"/>
      <c r="G57" s="2"/>
      <c r="H57" s="2"/>
      <c r="I57" s="2"/>
      <c r="J57" s="2"/>
      <c r="K57" s="2"/>
      <c r="L57" s="2"/>
      <c r="M57" s="2"/>
      <c r="N57" s="2"/>
      <c r="O57" s="2"/>
      <c r="P57" s="2"/>
      <c r="Q57" s="2"/>
      <c r="R57" s="2"/>
      <c r="S57" s="2"/>
      <c r="T57" s="2"/>
      <c r="U57" s="2"/>
      <c r="V57" s="2"/>
      <c r="W57" s="2"/>
      <c r="X57" s="2"/>
    </row>
    <row r="58" spans="1:24" ht="15.75" customHeight="1">
      <c r="A58" s="2"/>
      <c r="B58" s="2"/>
      <c r="C58" s="2"/>
      <c r="D58" s="2"/>
      <c r="E58" s="2"/>
      <c r="F58" s="2"/>
      <c r="G58" s="2"/>
      <c r="H58" s="2"/>
      <c r="I58" s="2"/>
      <c r="J58" s="2"/>
      <c r="K58" s="2"/>
      <c r="L58" s="2"/>
      <c r="M58" s="2"/>
      <c r="N58" s="2"/>
      <c r="O58" s="2"/>
      <c r="P58" s="2"/>
      <c r="Q58" s="2"/>
      <c r="R58" s="2"/>
      <c r="S58" s="2"/>
      <c r="T58" s="2"/>
      <c r="U58" s="2"/>
      <c r="V58" s="2"/>
      <c r="W58" s="2"/>
      <c r="X58" s="2"/>
    </row>
    <row r="59" spans="1:24" ht="15.75" customHeight="1">
      <c r="A59" s="2"/>
      <c r="B59" s="2"/>
      <c r="C59" s="2"/>
      <c r="D59" s="2"/>
      <c r="E59" s="2"/>
      <c r="F59" s="2"/>
      <c r="G59" s="2"/>
      <c r="H59" s="2"/>
      <c r="I59" s="2"/>
      <c r="J59" s="2"/>
      <c r="K59" s="2"/>
      <c r="L59" s="2"/>
      <c r="M59" s="2"/>
      <c r="N59" s="2"/>
      <c r="O59" s="2"/>
      <c r="P59" s="2"/>
      <c r="Q59" s="2"/>
      <c r="R59" s="2"/>
      <c r="S59" s="2"/>
      <c r="T59" s="2"/>
      <c r="U59" s="2"/>
      <c r="V59" s="2"/>
      <c r="W59" s="2"/>
      <c r="X59" s="2"/>
    </row>
    <row r="60" spans="1:24" ht="15.75" customHeight="1">
      <c r="A60" s="2"/>
      <c r="B60" s="2"/>
      <c r="C60" s="2"/>
      <c r="D60" s="2"/>
      <c r="E60" s="2"/>
      <c r="F60" s="2"/>
      <c r="G60" s="2"/>
      <c r="H60" s="2"/>
      <c r="I60" s="2"/>
      <c r="J60" s="2"/>
      <c r="K60" s="2"/>
      <c r="L60" s="2"/>
      <c r="M60" s="2"/>
      <c r="N60" s="2"/>
      <c r="O60" s="2"/>
      <c r="P60" s="2"/>
      <c r="Q60" s="2"/>
      <c r="R60" s="2"/>
      <c r="S60" s="2"/>
      <c r="T60" s="2"/>
      <c r="U60" s="2"/>
      <c r="V60" s="2"/>
      <c r="W60" s="2"/>
      <c r="X60" s="2"/>
    </row>
    <row r="61" spans="1:24" ht="15.75" customHeight="1">
      <c r="A61" s="2"/>
      <c r="B61" s="2"/>
      <c r="C61" s="2"/>
      <c r="D61" s="2"/>
      <c r="E61" s="2"/>
      <c r="F61" s="2"/>
      <c r="G61" s="2"/>
      <c r="H61" s="2"/>
      <c r="I61" s="2"/>
      <c r="J61" s="2"/>
      <c r="K61" s="2"/>
      <c r="L61" s="2"/>
      <c r="M61" s="2"/>
      <c r="N61" s="2"/>
      <c r="O61" s="2"/>
      <c r="P61" s="2"/>
      <c r="Q61" s="2"/>
      <c r="R61" s="2"/>
      <c r="S61" s="2"/>
      <c r="T61" s="2"/>
      <c r="U61" s="2"/>
      <c r="V61" s="2"/>
      <c r="W61" s="2"/>
      <c r="X61" s="2"/>
    </row>
    <row r="62" spans="1:24" ht="15.75" customHeight="1">
      <c r="A62" s="2"/>
      <c r="B62" s="2"/>
      <c r="C62" s="2"/>
      <c r="D62" s="2"/>
      <c r="E62" s="2"/>
      <c r="F62" s="2"/>
      <c r="G62" s="2"/>
      <c r="H62" s="2"/>
      <c r="I62" s="2"/>
      <c r="J62" s="2"/>
      <c r="K62" s="2"/>
      <c r="L62" s="2"/>
      <c r="M62" s="2"/>
      <c r="N62" s="2"/>
      <c r="O62" s="2"/>
      <c r="P62" s="2"/>
      <c r="Q62" s="2"/>
      <c r="R62" s="2"/>
      <c r="S62" s="2"/>
      <c r="T62" s="2"/>
      <c r="U62" s="2"/>
      <c r="V62" s="2"/>
      <c r="W62" s="2"/>
      <c r="X62" s="2"/>
    </row>
    <row r="63" spans="1:24" ht="15.75" customHeight="1">
      <c r="A63" s="2"/>
      <c r="B63" s="2"/>
      <c r="C63" s="2"/>
      <c r="D63" s="2"/>
      <c r="E63" s="2"/>
      <c r="F63" s="2"/>
      <c r="G63" s="2"/>
      <c r="H63" s="2"/>
      <c r="I63" s="2"/>
      <c r="J63" s="2"/>
      <c r="K63" s="2"/>
      <c r="L63" s="2"/>
      <c r="M63" s="2"/>
      <c r="N63" s="2"/>
      <c r="O63" s="2"/>
      <c r="P63" s="2"/>
      <c r="Q63" s="2"/>
      <c r="R63" s="2"/>
      <c r="S63" s="2"/>
      <c r="T63" s="2"/>
      <c r="U63" s="2"/>
      <c r="V63" s="2"/>
      <c r="W63" s="2"/>
      <c r="X63" s="2"/>
    </row>
    <row r="64" spans="1:24" ht="15.75" customHeight="1">
      <c r="A64" s="2"/>
      <c r="B64" s="2"/>
      <c r="C64" s="2"/>
      <c r="D64" s="2"/>
      <c r="E64" s="2"/>
      <c r="F64" s="2"/>
      <c r="G64" s="2"/>
      <c r="H64" s="2"/>
      <c r="I64" s="2"/>
      <c r="J64" s="2"/>
      <c r="K64" s="2"/>
      <c r="L64" s="2"/>
      <c r="M64" s="2"/>
      <c r="N64" s="2"/>
      <c r="O64" s="2"/>
      <c r="P64" s="2"/>
      <c r="Q64" s="2"/>
      <c r="R64" s="2"/>
      <c r="S64" s="2"/>
      <c r="T64" s="2"/>
      <c r="U64" s="2"/>
      <c r="V64" s="2"/>
      <c r="W64" s="2"/>
      <c r="X64" s="2"/>
    </row>
    <row r="65" spans="1:24" ht="15.75" customHeight="1">
      <c r="A65" s="2"/>
      <c r="B65" s="2"/>
      <c r="C65" s="2"/>
      <c r="D65" s="2"/>
      <c r="E65" s="2"/>
      <c r="F65" s="2"/>
      <c r="G65" s="2"/>
      <c r="H65" s="2"/>
      <c r="I65" s="2"/>
      <c r="J65" s="2"/>
      <c r="K65" s="2"/>
      <c r="L65" s="2"/>
      <c r="M65" s="2"/>
      <c r="N65" s="2"/>
      <c r="O65" s="2"/>
      <c r="P65" s="2"/>
      <c r="Q65" s="2"/>
      <c r="R65" s="2"/>
      <c r="S65" s="2"/>
      <c r="T65" s="2"/>
      <c r="U65" s="2"/>
      <c r="V65" s="2"/>
      <c r="W65" s="2"/>
      <c r="X65" s="2"/>
    </row>
    <row r="66" spans="1:24" ht="15.75" customHeight="1">
      <c r="A66" s="2"/>
      <c r="B66" s="2"/>
      <c r="C66" s="2"/>
      <c r="D66" s="2"/>
      <c r="E66" s="2"/>
      <c r="F66" s="2"/>
      <c r="G66" s="2"/>
      <c r="H66" s="2"/>
      <c r="I66" s="2"/>
      <c r="J66" s="2"/>
      <c r="K66" s="2"/>
      <c r="L66" s="2"/>
      <c r="M66" s="2"/>
      <c r="N66" s="2"/>
      <c r="O66" s="2"/>
      <c r="P66" s="2"/>
      <c r="Q66" s="2"/>
      <c r="R66" s="2"/>
      <c r="S66" s="2"/>
      <c r="T66" s="2"/>
      <c r="U66" s="2"/>
      <c r="V66" s="2"/>
      <c r="W66" s="2"/>
      <c r="X66" s="2"/>
    </row>
    <row r="67" spans="1:24" ht="15.75" customHeight="1">
      <c r="A67" s="2"/>
      <c r="B67" s="2"/>
      <c r="C67" s="2"/>
      <c r="D67" s="2"/>
      <c r="E67" s="2"/>
      <c r="F67" s="2"/>
      <c r="G67" s="2"/>
      <c r="H67" s="2"/>
      <c r="I67" s="2"/>
      <c r="J67" s="2"/>
      <c r="K67" s="2"/>
      <c r="L67" s="2"/>
      <c r="M67" s="2"/>
      <c r="N67" s="2"/>
      <c r="O67" s="2"/>
      <c r="P67" s="2"/>
      <c r="Q67" s="2"/>
      <c r="R67" s="2"/>
      <c r="S67" s="2"/>
      <c r="T67" s="2"/>
      <c r="U67" s="2"/>
      <c r="V67" s="2"/>
      <c r="W67" s="2"/>
      <c r="X67" s="2"/>
    </row>
    <row r="68" spans="1:24" ht="15.75" customHeight="1">
      <c r="A68" s="2"/>
      <c r="B68" s="2"/>
      <c r="C68" s="2"/>
      <c r="D68" s="2"/>
      <c r="E68" s="2"/>
      <c r="F68" s="2"/>
      <c r="G68" s="2"/>
      <c r="H68" s="2"/>
      <c r="I68" s="2"/>
      <c r="J68" s="2"/>
      <c r="K68" s="2"/>
      <c r="L68" s="2"/>
      <c r="M68" s="2"/>
      <c r="N68" s="2"/>
      <c r="O68" s="2"/>
      <c r="P68" s="2"/>
      <c r="Q68" s="2"/>
      <c r="R68" s="2"/>
      <c r="S68" s="2"/>
      <c r="T68" s="2"/>
      <c r="U68" s="2"/>
      <c r="V68" s="2"/>
      <c r="W68" s="2"/>
      <c r="X68" s="2"/>
    </row>
    <row r="69" spans="1:24" ht="15.75" customHeight="1">
      <c r="A69" s="2"/>
      <c r="B69" s="2"/>
      <c r="C69" s="2"/>
      <c r="D69" s="2"/>
      <c r="E69" s="2"/>
      <c r="F69" s="2"/>
      <c r="G69" s="2"/>
      <c r="H69" s="2"/>
      <c r="I69" s="2"/>
      <c r="J69" s="2"/>
      <c r="K69" s="2"/>
      <c r="L69" s="2"/>
      <c r="M69" s="2"/>
      <c r="N69" s="2"/>
      <c r="O69" s="2"/>
      <c r="P69" s="2"/>
      <c r="Q69" s="2"/>
      <c r="R69" s="2"/>
      <c r="S69" s="2"/>
      <c r="T69" s="2"/>
      <c r="U69" s="2"/>
      <c r="V69" s="2"/>
      <c r="W69" s="2"/>
      <c r="X69" s="2"/>
    </row>
    <row r="70" spans="1:24" ht="15.75" customHeight="1">
      <c r="A70" s="2"/>
      <c r="B70" s="2"/>
      <c r="C70" s="2"/>
      <c r="D70" s="2"/>
      <c r="E70" s="2"/>
      <c r="F70" s="2"/>
      <c r="G70" s="2"/>
      <c r="H70" s="2"/>
      <c r="I70" s="2"/>
      <c r="J70" s="2"/>
      <c r="K70" s="2"/>
      <c r="L70" s="2"/>
      <c r="M70" s="2"/>
      <c r="N70" s="2"/>
      <c r="O70" s="2"/>
      <c r="P70" s="2"/>
      <c r="Q70" s="2"/>
      <c r="R70" s="2"/>
      <c r="S70" s="2"/>
      <c r="T70" s="2"/>
      <c r="U70" s="2"/>
      <c r="V70" s="2"/>
      <c r="W70" s="2"/>
      <c r="X70" s="2"/>
    </row>
    <row r="71" spans="1:24" ht="15.75" customHeight="1">
      <c r="A71" s="2"/>
      <c r="B71" s="2"/>
      <c r="C71" s="2"/>
      <c r="D71" s="2"/>
      <c r="E71" s="2"/>
      <c r="F71" s="2"/>
      <c r="G71" s="2"/>
      <c r="H71" s="2"/>
      <c r="I71" s="2"/>
      <c r="J71" s="2"/>
      <c r="K71" s="2"/>
      <c r="L71" s="2"/>
      <c r="M71" s="2"/>
      <c r="N71" s="2"/>
      <c r="O71" s="2"/>
      <c r="P71" s="2"/>
      <c r="Q71" s="2"/>
      <c r="R71" s="2"/>
      <c r="S71" s="2"/>
      <c r="T71" s="2"/>
      <c r="U71" s="2"/>
      <c r="V71" s="2"/>
      <c r="W71" s="2"/>
      <c r="X71" s="2"/>
    </row>
    <row r="72" spans="1:24" ht="15.75" customHeight="1">
      <c r="A72" s="2"/>
      <c r="B72" s="2"/>
      <c r="C72" s="2"/>
      <c r="D72" s="2"/>
      <c r="E72" s="2"/>
      <c r="F72" s="2"/>
      <c r="G72" s="2"/>
      <c r="H72" s="2"/>
      <c r="I72" s="2"/>
      <c r="J72" s="2"/>
      <c r="K72" s="2"/>
      <c r="L72" s="2"/>
      <c r="M72" s="2"/>
      <c r="N72" s="2"/>
      <c r="O72" s="2"/>
      <c r="P72" s="2"/>
      <c r="Q72" s="2"/>
      <c r="R72" s="2"/>
      <c r="S72" s="2"/>
      <c r="T72" s="2"/>
      <c r="U72" s="2"/>
      <c r="V72" s="2"/>
      <c r="W72" s="2"/>
      <c r="X72" s="2"/>
    </row>
    <row r="73" spans="1:24" ht="15.75" customHeight="1">
      <c r="A73" s="2"/>
      <c r="B73" s="2"/>
      <c r="C73" s="2"/>
      <c r="D73" s="2"/>
      <c r="E73" s="2"/>
      <c r="F73" s="2"/>
      <c r="G73" s="2"/>
      <c r="H73" s="2"/>
      <c r="I73" s="2"/>
      <c r="J73" s="2"/>
      <c r="K73" s="2"/>
      <c r="L73" s="2"/>
      <c r="M73" s="2"/>
      <c r="N73" s="2"/>
      <c r="O73" s="2"/>
      <c r="P73" s="2"/>
      <c r="Q73" s="2"/>
      <c r="R73" s="2"/>
      <c r="S73" s="2"/>
      <c r="T73" s="2"/>
      <c r="U73" s="2"/>
      <c r="V73" s="2"/>
      <c r="W73" s="2"/>
      <c r="X73" s="2"/>
    </row>
    <row r="74" spans="1:24" ht="15.75" customHeight="1">
      <c r="A74" s="2"/>
      <c r="B74" s="2"/>
      <c r="C74" s="2"/>
      <c r="D74" s="2"/>
      <c r="E74" s="2"/>
      <c r="F74" s="2"/>
      <c r="G74" s="2"/>
      <c r="H74" s="2"/>
      <c r="I74" s="2"/>
      <c r="J74" s="2"/>
      <c r="K74" s="2"/>
      <c r="L74" s="2"/>
      <c r="M74" s="2"/>
      <c r="N74" s="2"/>
      <c r="O74" s="2"/>
      <c r="P74" s="2"/>
      <c r="Q74" s="2"/>
      <c r="R74" s="2"/>
      <c r="S74" s="2"/>
      <c r="T74" s="2"/>
      <c r="U74" s="2"/>
      <c r="V74" s="2"/>
      <c r="W74" s="2"/>
      <c r="X74" s="2"/>
    </row>
    <row r="75" spans="1:24" ht="15.75" customHeight="1">
      <c r="A75" s="2"/>
      <c r="B75" s="2"/>
      <c r="C75" s="2"/>
      <c r="D75" s="2"/>
      <c r="E75" s="2"/>
      <c r="F75" s="2"/>
      <c r="G75" s="2"/>
      <c r="H75" s="2"/>
      <c r="I75" s="2"/>
      <c r="J75" s="2"/>
      <c r="K75" s="2"/>
      <c r="L75" s="2"/>
      <c r="M75" s="2"/>
      <c r="N75" s="2"/>
      <c r="O75" s="2"/>
      <c r="P75" s="2"/>
      <c r="Q75" s="2"/>
      <c r="R75" s="2"/>
      <c r="S75" s="2"/>
      <c r="T75" s="2"/>
      <c r="U75" s="2"/>
      <c r="V75" s="2"/>
      <c r="W75" s="2"/>
      <c r="X75" s="2"/>
    </row>
    <row r="76" spans="1:24" ht="15.75" customHeight="1">
      <c r="A76" s="2"/>
      <c r="B76" s="2"/>
      <c r="C76" s="2"/>
      <c r="D76" s="2"/>
      <c r="E76" s="2"/>
      <c r="F76" s="2"/>
      <c r="G76" s="2"/>
      <c r="H76" s="2"/>
      <c r="I76" s="2"/>
      <c r="J76" s="2"/>
      <c r="K76" s="2"/>
      <c r="L76" s="2"/>
      <c r="M76" s="2"/>
      <c r="N76" s="2"/>
      <c r="O76" s="2"/>
      <c r="P76" s="2"/>
      <c r="Q76" s="2"/>
      <c r="R76" s="2"/>
      <c r="S76" s="2"/>
      <c r="T76" s="2"/>
      <c r="U76" s="2"/>
      <c r="V76" s="2"/>
      <c r="W76" s="2"/>
      <c r="X76" s="2"/>
    </row>
    <row r="77" spans="1:24" ht="15.75" customHeight="1">
      <c r="A77" s="2"/>
      <c r="B77" s="2"/>
      <c r="C77" s="2"/>
      <c r="D77" s="2"/>
      <c r="E77" s="2"/>
      <c r="F77" s="2"/>
      <c r="G77" s="2"/>
      <c r="H77" s="2"/>
      <c r="I77" s="2"/>
      <c r="J77" s="2"/>
      <c r="K77" s="2"/>
      <c r="L77" s="2"/>
      <c r="M77" s="2"/>
      <c r="N77" s="2"/>
      <c r="O77" s="2"/>
      <c r="P77" s="2"/>
      <c r="Q77" s="2"/>
      <c r="R77" s="2"/>
      <c r="S77" s="2"/>
      <c r="T77" s="2"/>
      <c r="U77" s="2"/>
      <c r="V77" s="2"/>
      <c r="W77" s="2"/>
      <c r="X77" s="2"/>
    </row>
    <row r="78" spans="1:24" ht="15.75" customHeight="1">
      <c r="A78" s="2"/>
      <c r="B78" s="2"/>
      <c r="C78" s="2"/>
      <c r="D78" s="2"/>
      <c r="E78" s="2"/>
      <c r="F78" s="2"/>
      <c r="G78" s="2"/>
      <c r="H78" s="2"/>
      <c r="I78" s="2"/>
      <c r="J78" s="2"/>
      <c r="K78" s="2"/>
      <c r="L78" s="2"/>
      <c r="M78" s="2"/>
      <c r="N78" s="2"/>
      <c r="O78" s="2"/>
      <c r="P78" s="2"/>
      <c r="Q78" s="2"/>
      <c r="R78" s="2"/>
      <c r="S78" s="2"/>
      <c r="T78" s="2"/>
      <c r="U78" s="2"/>
      <c r="V78" s="2"/>
      <c r="W78" s="2"/>
      <c r="X78" s="2"/>
    </row>
    <row r="79" spans="1:24" ht="15.75" customHeight="1">
      <c r="A79" s="2"/>
      <c r="B79" s="2"/>
      <c r="C79" s="2"/>
      <c r="D79" s="2"/>
      <c r="E79" s="2"/>
      <c r="F79" s="2"/>
      <c r="G79" s="2"/>
      <c r="H79" s="2"/>
      <c r="I79" s="2"/>
      <c r="J79" s="2"/>
      <c r="K79" s="2"/>
      <c r="L79" s="2"/>
      <c r="M79" s="2"/>
      <c r="N79" s="2"/>
      <c r="O79" s="2"/>
      <c r="P79" s="2"/>
      <c r="Q79" s="2"/>
      <c r="R79" s="2"/>
      <c r="S79" s="2"/>
      <c r="T79" s="2"/>
      <c r="U79" s="2"/>
      <c r="V79" s="2"/>
      <c r="W79" s="2"/>
      <c r="X79" s="2"/>
    </row>
    <row r="80" spans="1:24" ht="15.75" customHeight="1">
      <c r="A80" s="2"/>
      <c r="B80" s="2"/>
      <c r="C80" s="2"/>
      <c r="D80" s="2"/>
      <c r="E80" s="2"/>
      <c r="F80" s="2"/>
      <c r="G80" s="2"/>
      <c r="H80" s="2"/>
      <c r="I80" s="2"/>
      <c r="J80" s="2"/>
      <c r="K80" s="2"/>
      <c r="L80" s="2"/>
      <c r="M80" s="2"/>
      <c r="N80" s="2"/>
      <c r="O80" s="2"/>
      <c r="P80" s="2"/>
      <c r="Q80" s="2"/>
      <c r="R80" s="2"/>
      <c r="S80" s="2"/>
      <c r="T80" s="2"/>
      <c r="U80" s="2"/>
      <c r="V80" s="2"/>
      <c r="W80" s="2"/>
      <c r="X80" s="2"/>
    </row>
    <row r="81" spans="1:24" ht="15.75" customHeight="1">
      <c r="A81" s="2"/>
      <c r="B81" s="2"/>
      <c r="C81" s="2"/>
      <c r="D81" s="2"/>
      <c r="E81" s="2"/>
      <c r="F81" s="2"/>
      <c r="G81" s="2"/>
      <c r="H81" s="2"/>
      <c r="I81" s="2"/>
      <c r="J81" s="2"/>
      <c r="K81" s="2"/>
      <c r="L81" s="2"/>
      <c r="M81" s="2"/>
      <c r="N81" s="2"/>
      <c r="O81" s="2"/>
      <c r="P81" s="2"/>
      <c r="Q81" s="2"/>
      <c r="R81" s="2"/>
      <c r="S81" s="2"/>
      <c r="T81" s="2"/>
      <c r="U81" s="2"/>
      <c r="V81" s="2"/>
      <c r="W81" s="2"/>
      <c r="X81" s="2"/>
    </row>
    <row r="82" spans="1:24" ht="15.75" customHeight="1">
      <c r="A82" s="2"/>
      <c r="B82" s="2"/>
      <c r="C82" s="2"/>
      <c r="D82" s="2"/>
      <c r="E82" s="2"/>
      <c r="F82" s="2"/>
      <c r="G82" s="2"/>
      <c r="H82" s="2"/>
      <c r="I82" s="2"/>
      <c r="J82" s="2"/>
      <c r="K82" s="2"/>
      <c r="L82" s="2"/>
      <c r="M82" s="2"/>
      <c r="N82" s="2"/>
      <c r="O82" s="2"/>
      <c r="P82" s="2"/>
      <c r="Q82" s="2"/>
      <c r="R82" s="2"/>
      <c r="S82" s="2"/>
      <c r="T82" s="2"/>
      <c r="U82" s="2"/>
      <c r="V82" s="2"/>
      <c r="W82" s="2"/>
      <c r="X82" s="2"/>
    </row>
    <row r="83" spans="1:24" ht="15.75" customHeight="1">
      <c r="A83" s="2"/>
      <c r="B83" s="2"/>
      <c r="C83" s="2"/>
      <c r="D83" s="2"/>
      <c r="E83" s="2"/>
      <c r="F83" s="2"/>
      <c r="G83" s="2"/>
      <c r="H83" s="2"/>
      <c r="I83" s="2"/>
      <c r="J83" s="2"/>
      <c r="K83" s="2"/>
      <c r="L83" s="2"/>
      <c r="M83" s="2"/>
      <c r="N83" s="2"/>
      <c r="O83" s="2"/>
      <c r="P83" s="2"/>
      <c r="Q83" s="2"/>
      <c r="R83" s="2"/>
      <c r="S83" s="2"/>
      <c r="T83" s="2"/>
      <c r="U83" s="2"/>
      <c r="V83" s="2"/>
      <c r="W83" s="2"/>
      <c r="X83" s="2"/>
    </row>
    <row r="84" spans="1:24" ht="15.75" customHeight="1">
      <c r="A84" s="2"/>
      <c r="B84" s="2"/>
      <c r="C84" s="2"/>
      <c r="D84" s="2"/>
      <c r="E84" s="2"/>
      <c r="F84" s="2"/>
      <c r="G84" s="2"/>
      <c r="H84" s="2"/>
      <c r="I84" s="2"/>
      <c r="J84" s="2"/>
      <c r="K84" s="2"/>
      <c r="L84" s="2"/>
      <c r="M84" s="2"/>
      <c r="N84" s="2"/>
      <c r="O84" s="2"/>
      <c r="P84" s="2"/>
      <c r="Q84" s="2"/>
      <c r="R84" s="2"/>
      <c r="S84" s="2"/>
      <c r="T84" s="2"/>
      <c r="U84" s="2"/>
      <c r="V84" s="2"/>
      <c r="W84" s="2"/>
      <c r="X84" s="2"/>
    </row>
    <row r="85" spans="1:24" ht="15.75" customHeight="1">
      <c r="A85" s="2"/>
      <c r="B85" s="2"/>
      <c r="C85" s="2"/>
      <c r="D85" s="2"/>
      <c r="E85" s="2"/>
      <c r="F85" s="2"/>
      <c r="G85" s="2"/>
      <c r="H85" s="2"/>
      <c r="I85" s="2"/>
      <c r="J85" s="2"/>
      <c r="K85" s="2"/>
      <c r="L85" s="2"/>
      <c r="M85" s="2"/>
      <c r="N85" s="2"/>
      <c r="O85" s="2"/>
      <c r="P85" s="2"/>
      <c r="Q85" s="2"/>
      <c r="R85" s="2"/>
      <c r="S85" s="2"/>
      <c r="T85" s="2"/>
      <c r="U85" s="2"/>
      <c r="V85" s="2"/>
      <c r="W85" s="2"/>
      <c r="X85" s="2"/>
    </row>
    <row r="86" spans="1:24" ht="15.75" customHeight="1">
      <c r="A86" s="2"/>
      <c r="B86" s="2"/>
      <c r="C86" s="2"/>
      <c r="D86" s="2"/>
      <c r="E86" s="2"/>
      <c r="F86" s="2"/>
      <c r="G86" s="2"/>
      <c r="H86" s="2"/>
      <c r="I86" s="2"/>
      <c r="J86" s="2"/>
      <c r="K86" s="2"/>
      <c r="L86" s="2"/>
      <c r="M86" s="2"/>
      <c r="N86" s="2"/>
      <c r="O86" s="2"/>
      <c r="P86" s="2"/>
      <c r="Q86" s="2"/>
      <c r="R86" s="2"/>
      <c r="S86" s="2"/>
      <c r="T86" s="2"/>
      <c r="U86" s="2"/>
      <c r="V86" s="2"/>
      <c r="W86" s="2"/>
      <c r="X86" s="2"/>
    </row>
    <row r="87" spans="1:24" ht="15.75" customHeight="1">
      <c r="A87" s="2"/>
      <c r="B87" s="2"/>
      <c r="C87" s="2"/>
      <c r="D87" s="2"/>
      <c r="E87" s="2"/>
      <c r="F87" s="2"/>
      <c r="G87" s="2"/>
      <c r="H87" s="2"/>
      <c r="I87" s="2"/>
      <c r="J87" s="2"/>
      <c r="K87" s="2"/>
      <c r="L87" s="2"/>
      <c r="M87" s="2"/>
      <c r="N87" s="2"/>
      <c r="O87" s="2"/>
      <c r="P87" s="2"/>
      <c r="Q87" s="2"/>
      <c r="R87" s="2"/>
      <c r="S87" s="2"/>
      <c r="T87" s="2"/>
      <c r="U87" s="2"/>
      <c r="V87" s="2"/>
      <c r="W87" s="2"/>
      <c r="X87" s="2"/>
    </row>
    <row r="88" spans="1:24" ht="15.75" customHeight="1">
      <c r="A88" s="2"/>
      <c r="B88" s="2"/>
      <c r="C88" s="2"/>
      <c r="D88" s="2"/>
      <c r="E88" s="2"/>
      <c r="F88" s="2"/>
      <c r="G88" s="2"/>
      <c r="H88" s="2"/>
      <c r="I88" s="2"/>
      <c r="J88" s="2"/>
      <c r="K88" s="2"/>
      <c r="L88" s="2"/>
      <c r="M88" s="2"/>
      <c r="N88" s="2"/>
      <c r="O88" s="2"/>
      <c r="P88" s="2"/>
      <c r="Q88" s="2"/>
      <c r="R88" s="2"/>
      <c r="S88" s="2"/>
      <c r="T88" s="2"/>
      <c r="U88" s="2"/>
      <c r="V88" s="2"/>
      <c r="W88" s="2"/>
      <c r="X88" s="2"/>
    </row>
    <row r="89" spans="1:24" ht="15.75" customHeight="1">
      <c r="A89" s="2"/>
      <c r="B89" s="2"/>
      <c r="C89" s="2"/>
      <c r="D89" s="2"/>
      <c r="E89" s="2"/>
      <c r="F89" s="2"/>
      <c r="G89" s="2"/>
      <c r="H89" s="2"/>
      <c r="I89" s="2"/>
      <c r="J89" s="2"/>
      <c r="K89" s="2"/>
      <c r="L89" s="2"/>
      <c r="M89" s="2"/>
      <c r="N89" s="2"/>
      <c r="O89" s="2"/>
      <c r="P89" s="2"/>
      <c r="Q89" s="2"/>
      <c r="R89" s="2"/>
      <c r="S89" s="2"/>
      <c r="T89" s="2"/>
      <c r="U89" s="2"/>
      <c r="V89" s="2"/>
      <c r="W89" s="2"/>
      <c r="X89" s="2"/>
    </row>
    <row r="90" spans="1:24" ht="15.75" customHeight="1">
      <c r="A90" s="2"/>
      <c r="B90" s="2"/>
      <c r="C90" s="2"/>
      <c r="D90" s="2"/>
      <c r="E90" s="2"/>
      <c r="F90" s="2"/>
      <c r="G90" s="2"/>
      <c r="H90" s="2"/>
      <c r="I90" s="2"/>
      <c r="J90" s="2"/>
      <c r="K90" s="2"/>
      <c r="L90" s="2"/>
      <c r="M90" s="2"/>
      <c r="N90" s="2"/>
      <c r="O90" s="2"/>
      <c r="P90" s="2"/>
      <c r="Q90" s="2"/>
      <c r="R90" s="2"/>
      <c r="S90" s="2"/>
      <c r="T90" s="2"/>
      <c r="U90" s="2"/>
      <c r="V90" s="2"/>
      <c r="W90" s="2"/>
      <c r="X90" s="2"/>
    </row>
    <row r="91" spans="1:24" ht="15.75" customHeight="1">
      <c r="A91" s="2"/>
      <c r="B91" s="2"/>
      <c r="C91" s="2"/>
      <c r="D91" s="2"/>
      <c r="E91" s="2"/>
      <c r="F91" s="2"/>
      <c r="G91" s="2"/>
      <c r="H91" s="2"/>
      <c r="I91" s="2"/>
      <c r="J91" s="2"/>
      <c r="K91" s="2"/>
      <c r="L91" s="2"/>
      <c r="M91" s="2"/>
      <c r="N91" s="2"/>
      <c r="O91" s="2"/>
      <c r="P91" s="2"/>
      <c r="Q91" s="2"/>
      <c r="R91" s="2"/>
      <c r="S91" s="2"/>
      <c r="T91" s="2"/>
      <c r="U91" s="2"/>
      <c r="V91" s="2"/>
      <c r="W91" s="2"/>
      <c r="X91" s="2"/>
    </row>
    <row r="92" spans="1:24" ht="15.75" customHeight="1">
      <c r="A92" s="2"/>
      <c r="B92" s="2"/>
      <c r="C92" s="2"/>
      <c r="D92" s="2"/>
      <c r="E92" s="2"/>
      <c r="F92" s="2"/>
      <c r="G92" s="2"/>
      <c r="H92" s="2"/>
      <c r="I92" s="2"/>
      <c r="J92" s="2"/>
      <c r="K92" s="2"/>
      <c r="L92" s="2"/>
      <c r="M92" s="2"/>
      <c r="N92" s="2"/>
      <c r="O92" s="2"/>
      <c r="P92" s="2"/>
      <c r="Q92" s="2"/>
      <c r="R92" s="2"/>
      <c r="S92" s="2"/>
      <c r="T92" s="2"/>
      <c r="U92" s="2"/>
      <c r="V92" s="2"/>
      <c r="W92" s="2"/>
      <c r="X92" s="2"/>
    </row>
    <row r="93" spans="1:24" ht="15.75" customHeight="1">
      <c r="A93" s="2"/>
      <c r="B93" s="2"/>
      <c r="C93" s="2"/>
      <c r="D93" s="2"/>
      <c r="E93" s="2"/>
      <c r="F93" s="2"/>
      <c r="G93" s="2"/>
      <c r="H93" s="2"/>
      <c r="I93" s="2"/>
      <c r="J93" s="2"/>
      <c r="K93" s="2"/>
      <c r="L93" s="2"/>
      <c r="M93" s="2"/>
      <c r="N93" s="2"/>
      <c r="O93" s="2"/>
      <c r="P93" s="2"/>
      <c r="Q93" s="2"/>
      <c r="R93" s="2"/>
      <c r="S93" s="2"/>
      <c r="T93" s="2"/>
      <c r="U93" s="2"/>
      <c r="V93" s="2"/>
      <c r="W93" s="2"/>
      <c r="X93" s="2"/>
    </row>
    <row r="94" spans="1:24" ht="15.75" customHeight="1">
      <c r="A94" s="2"/>
      <c r="B94" s="2"/>
      <c r="C94" s="2"/>
      <c r="D94" s="2"/>
      <c r="E94" s="2"/>
      <c r="F94" s="2"/>
      <c r="G94" s="2"/>
      <c r="H94" s="2"/>
      <c r="I94" s="2"/>
      <c r="J94" s="2"/>
      <c r="K94" s="2"/>
      <c r="L94" s="2"/>
      <c r="M94" s="2"/>
      <c r="N94" s="2"/>
      <c r="O94" s="2"/>
      <c r="P94" s="2"/>
      <c r="Q94" s="2"/>
      <c r="R94" s="2"/>
      <c r="S94" s="2"/>
      <c r="T94" s="2"/>
      <c r="U94" s="2"/>
      <c r="V94" s="2"/>
      <c r="W94" s="2"/>
      <c r="X94" s="2"/>
    </row>
    <row r="95" spans="1:24" ht="15.75" customHeight="1">
      <c r="A95" s="2"/>
      <c r="B95" s="2"/>
      <c r="C95" s="2"/>
      <c r="D95" s="2"/>
      <c r="E95" s="2"/>
      <c r="F95" s="2"/>
      <c r="G95" s="2"/>
      <c r="H95" s="2"/>
      <c r="I95" s="2"/>
      <c r="J95" s="2"/>
      <c r="K95" s="2"/>
      <c r="L95" s="2"/>
      <c r="M95" s="2"/>
      <c r="N95" s="2"/>
      <c r="O95" s="2"/>
      <c r="P95" s="2"/>
      <c r="Q95" s="2"/>
      <c r="R95" s="2"/>
      <c r="S95" s="2"/>
      <c r="T95" s="2"/>
      <c r="U95" s="2"/>
      <c r="V95" s="2"/>
      <c r="W95" s="2"/>
      <c r="X95" s="2"/>
    </row>
    <row r="96" spans="1:24" ht="15.75" customHeight="1">
      <c r="A96" s="2"/>
      <c r="B96" s="2"/>
      <c r="C96" s="2"/>
      <c r="D96" s="2"/>
      <c r="E96" s="2"/>
      <c r="F96" s="2"/>
      <c r="G96" s="2"/>
      <c r="H96" s="2"/>
      <c r="I96" s="2"/>
      <c r="J96" s="2"/>
      <c r="K96" s="2"/>
      <c r="L96" s="2"/>
      <c r="M96" s="2"/>
      <c r="N96" s="2"/>
      <c r="O96" s="2"/>
      <c r="P96" s="2"/>
      <c r="Q96" s="2"/>
      <c r="R96" s="2"/>
      <c r="S96" s="2"/>
      <c r="T96" s="2"/>
      <c r="U96" s="2"/>
      <c r="V96" s="2"/>
      <c r="W96" s="2"/>
      <c r="X96" s="2"/>
    </row>
    <row r="97" spans="1:24" ht="15.75" customHeight="1">
      <c r="A97" s="2"/>
      <c r="B97" s="2"/>
      <c r="C97" s="2"/>
      <c r="D97" s="2"/>
      <c r="E97" s="2"/>
      <c r="F97" s="2"/>
      <c r="G97" s="2"/>
      <c r="H97" s="2"/>
      <c r="I97" s="2"/>
      <c r="J97" s="2"/>
      <c r="K97" s="2"/>
      <c r="L97" s="2"/>
      <c r="M97" s="2"/>
      <c r="N97" s="2"/>
      <c r="O97" s="2"/>
      <c r="P97" s="2"/>
      <c r="Q97" s="2"/>
      <c r="R97" s="2"/>
      <c r="S97" s="2"/>
      <c r="T97" s="2"/>
      <c r="U97" s="2"/>
      <c r="V97" s="2"/>
      <c r="W97" s="2"/>
      <c r="X97" s="2"/>
    </row>
    <row r="98" spans="1:24" ht="15.75" customHeight="1">
      <c r="A98" s="2"/>
      <c r="B98" s="2"/>
      <c r="C98" s="2"/>
      <c r="D98" s="2"/>
      <c r="E98" s="2"/>
      <c r="F98" s="2"/>
      <c r="G98" s="2"/>
      <c r="H98" s="2"/>
      <c r="I98" s="2"/>
      <c r="J98" s="2"/>
      <c r="K98" s="2"/>
      <c r="L98" s="2"/>
      <c r="M98" s="2"/>
      <c r="N98" s="2"/>
      <c r="O98" s="2"/>
      <c r="P98" s="2"/>
      <c r="Q98" s="2"/>
      <c r="R98" s="2"/>
      <c r="S98" s="2"/>
      <c r="T98" s="2"/>
      <c r="U98" s="2"/>
      <c r="V98" s="2"/>
      <c r="W98" s="2"/>
      <c r="X98" s="2"/>
    </row>
    <row r="99" spans="1:24" ht="15.75" customHeight="1">
      <c r="A99" s="2"/>
      <c r="B99" s="2"/>
      <c r="C99" s="2"/>
      <c r="D99" s="2"/>
      <c r="E99" s="2"/>
      <c r="F99" s="2"/>
      <c r="G99" s="2"/>
      <c r="H99" s="2"/>
      <c r="I99" s="2"/>
      <c r="J99" s="2"/>
      <c r="K99" s="2"/>
      <c r="L99" s="2"/>
      <c r="M99" s="2"/>
      <c r="N99" s="2"/>
      <c r="O99" s="2"/>
      <c r="P99" s="2"/>
      <c r="Q99" s="2"/>
      <c r="R99" s="2"/>
      <c r="S99" s="2"/>
      <c r="T99" s="2"/>
      <c r="U99" s="2"/>
      <c r="V99" s="2"/>
      <c r="W99" s="2"/>
      <c r="X99" s="2"/>
    </row>
    <row r="100" spans="1:24"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row>
    <row r="222" spans="1:24"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row>
    <row r="223" spans="1:24"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row>
    <row r="224" spans="1: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row>
    <row r="225" spans="1:24"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row>
    <row r="245" spans="1:24"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row>
    <row r="246" spans="1:24"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row>
    <row r="247" spans="1:24"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row>
    <row r="248" spans="1:24"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row>
    <row r="249" spans="1:24"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row>
    <row r="250" spans="1:24"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row>
    <row r="251" spans="1:24"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row>
    <row r="252" spans="1:24"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row>
    <row r="253" spans="1:24"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row>
    <row r="254" spans="1:2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row>
    <row r="255" spans="1:24"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row>
    <row r="256" spans="1:24"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row>
    <row r="257" spans="1:24"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row>
    <row r="258" spans="1:24"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row>
    <row r="259" spans="1:24"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row>
    <row r="260" spans="1:24"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row>
    <row r="261" spans="1:24"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row>
    <row r="262" spans="1:24"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row>
    <row r="263" spans="1:24"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row>
    <row r="264" spans="1:2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row>
    <row r="265" spans="1:24"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row>
    <row r="266" spans="1:24"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row>
    <row r="267" spans="1:24"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row>
    <row r="268" spans="1:24"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row>
    <row r="269" spans="1:24"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row>
    <row r="270" spans="1:24"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row>
    <row r="271" spans="1:24"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row>
    <row r="272" spans="1:24"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row>
    <row r="273" spans="1:24"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row>
    <row r="274" spans="1:2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row>
    <row r="275" spans="1:24"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row>
    <row r="276" spans="1:24"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row>
    <row r="277" spans="1:24"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row>
    <row r="278" spans="1:24"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row>
    <row r="279" spans="1:24"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row>
    <row r="280" spans="1:24"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row>
    <row r="281" spans="1:24"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row>
    <row r="282" spans="1:24"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row>
    <row r="283" spans="1:24"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row>
    <row r="284" spans="1:2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row>
    <row r="285" spans="1:24"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row>
    <row r="286" spans="1:24"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row>
    <row r="287" spans="1:24"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row>
    <row r="288" spans="1:24"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row>
    <row r="289" spans="1:24"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row>
    <row r="290" spans="1:24"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row>
    <row r="291" spans="1:24"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row>
    <row r="292" spans="1:24"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row>
    <row r="293" spans="1:24"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row>
    <row r="294" spans="1:2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row>
    <row r="295" spans="1:24"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row>
    <row r="296" spans="1:24"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row>
    <row r="297" spans="1:24"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row>
    <row r="298" spans="1:24"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row>
    <row r="299" spans="1:24"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row>
    <row r="300" spans="1:24"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row>
    <row r="301" spans="1:24"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row>
    <row r="302" spans="1:24"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row>
    <row r="303" spans="1:24"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row>
    <row r="304" spans="1:2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row>
    <row r="305" spans="1:24"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row>
    <row r="306" spans="1:24"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row>
    <row r="307" spans="1:24"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row>
    <row r="308" spans="1:24"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row>
    <row r="309" spans="1:24"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row>
    <row r="310" spans="1:24"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row>
    <row r="311" spans="1:24"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row>
    <row r="312" spans="1:24"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row>
    <row r="313" spans="1:24"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row>
    <row r="314" spans="1:2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row>
    <row r="315" spans="1:24"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row>
    <row r="316" spans="1:24"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row>
    <row r="317" spans="1:24"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row>
    <row r="318" spans="1:24"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row>
    <row r="319" spans="1:24"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row>
    <row r="320" spans="1:24"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row>
    <row r="321" spans="1:24"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row>
    <row r="322" spans="1:24"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row>
    <row r="323" spans="1:24"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row>
    <row r="324" spans="1: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row>
    <row r="325" spans="1:24"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row>
    <row r="326" spans="1:24"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row>
    <row r="327" spans="1:24"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row>
    <row r="328" spans="1:24"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row>
    <row r="329" spans="1:24"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row>
    <row r="330" spans="1:24"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row>
    <row r="331" spans="1:24"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row>
    <row r="332" spans="1:24"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row>
    <row r="333" spans="1:24"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row>
    <row r="334" spans="1:2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row>
    <row r="335" spans="1:24"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row>
    <row r="336" spans="1:24"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row>
    <row r="337" spans="1:24"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row>
    <row r="338" spans="1:24"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row>
    <row r="339" spans="1:24"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row>
    <row r="340" spans="1:24"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row>
    <row r="341" spans="1:24"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row>
    <row r="342" spans="1:24"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row>
    <row r="343" spans="1:24"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row>
    <row r="344" spans="1:2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row>
    <row r="345" spans="1:24"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row>
    <row r="346" spans="1:24"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row>
    <row r="347" spans="1:24"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row>
    <row r="348" spans="1:24"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row>
    <row r="349" spans="1:24"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row>
    <row r="350" spans="1:24"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row>
    <row r="351" spans="1:24"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row>
    <row r="352" spans="1:24"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row>
    <row r="353" spans="1:24"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row>
    <row r="354" spans="1:2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row>
    <row r="355" spans="1:24"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row>
    <row r="356" spans="1:24"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row>
    <row r="357" spans="1:24"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row>
    <row r="358" spans="1:24"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row>
    <row r="359" spans="1:24"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row>
    <row r="360" spans="1:24"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row>
    <row r="361" spans="1:24"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row>
    <row r="362" spans="1:24"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row>
    <row r="363" spans="1:24"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row>
    <row r="364" spans="1:2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row>
    <row r="365" spans="1:24"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row>
    <row r="366" spans="1:24"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row>
    <row r="367" spans="1:24"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row>
    <row r="368" spans="1:24"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row>
    <row r="369" spans="1:24"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row>
    <row r="370" spans="1:24"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row>
    <row r="371" spans="1:24"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row>
    <row r="372" spans="1:24"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row>
    <row r="373" spans="1:24"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row>
    <row r="374" spans="1:2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row>
    <row r="375" spans="1:24"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row>
    <row r="376" spans="1:24"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row>
    <row r="377" spans="1:24"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row>
    <row r="378" spans="1:24"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row>
    <row r="379" spans="1:24"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row>
    <row r="380" spans="1:24"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row>
    <row r="381" spans="1:24"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row>
    <row r="382" spans="1:24"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row>
    <row r="383" spans="1:24"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row>
    <row r="384" spans="1:2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row>
    <row r="385" spans="1:24"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row>
    <row r="386" spans="1:24"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row>
    <row r="387" spans="1:24"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row>
    <row r="388" spans="1:24"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row>
    <row r="389" spans="1:24"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row>
    <row r="390" spans="1:24"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row>
    <row r="391" spans="1:24"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row>
    <row r="392" spans="1:24"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row>
    <row r="393" spans="1:24"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row>
    <row r="394" spans="1:2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row>
    <row r="395" spans="1:24"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row>
    <row r="396" spans="1:24"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row>
    <row r="397" spans="1:24"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row>
    <row r="398" spans="1:24"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row>
    <row r="399" spans="1:24"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row>
    <row r="400" spans="1:24"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row>
    <row r="401" spans="1:24"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row>
    <row r="402" spans="1:24"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row>
    <row r="403" spans="1:24"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row>
    <row r="404" spans="1:2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row>
    <row r="405" spans="1:24"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row>
    <row r="406" spans="1:24"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row>
    <row r="407" spans="1:24"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row>
    <row r="408" spans="1:24"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row>
    <row r="409" spans="1:24"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row>
    <row r="410" spans="1:24"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row>
    <row r="411" spans="1:24"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row>
    <row r="412" spans="1:24"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row>
    <row r="413" spans="1:24"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row>
    <row r="414" spans="1:2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row>
    <row r="415" spans="1:24"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row>
    <row r="416" spans="1:24"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row>
    <row r="417" spans="1:24"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row>
    <row r="418" spans="1:24"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row>
    <row r="419" spans="1:24"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row>
    <row r="420" spans="1:24"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row>
    <row r="421" spans="1:24"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row>
    <row r="422" spans="1:24"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row>
    <row r="423" spans="1:24"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row>
    <row r="424" spans="1: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row>
    <row r="425" spans="1:24"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row>
    <row r="426" spans="1:24"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row>
    <row r="427" spans="1:24"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row>
    <row r="428" spans="1:24"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row>
    <row r="429" spans="1:24"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row>
    <row r="430" spans="1:24"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row>
    <row r="431" spans="1:24"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row>
    <row r="432" spans="1:24"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row>
    <row r="433" spans="1:24"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row>
    <row r="434" spans="1:2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row>
    <row r="435" spans="1:24"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row>
    <row r="436" spans="1:24"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row>
    <row r="437" spans="1:24"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row>
    <row r="438" spans="1:24"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row>
    <row r="439" spans="1:24"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row>
    <row r="440" spans="1:24"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row>
    <row r="441" spans="1:24"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row>
    <row r="442" spans="1:24"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row>
    <row r="443" spans="1:24"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row>
    <row r="444" spans="1:2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row>
    <row r="445" spans="1:24"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row>
    <row r="446" spans="1:24"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row>
    <row r="447" spans="1:24"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row>
    <row r="448" spans="1:24"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row>
    <row r="449" spans="1:24"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row>
    <row r="450" spans="1:24"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row>
    <row r="451" spans="1:24"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row>
    <row r="452" spans="1:24"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row>
    <row r="453" spans="1:24"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row>
    <row r="454" spans="1:2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row>
    <row r="455" spans="1:24"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row>
    <row r="456" spans="1:24"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row>
    <row r="457" spans="1:24"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row>
    <row r="458" spans="1:24"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row>
    <row r="459" spans="1:24"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row>
    <row r="460" spans="1:24"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row>
    <row r="461" spans="1:24"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row>
    <row r="462" spans="1:24"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row>
    <row r="463" spans="1:24"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row>
    <row r="464" spans="1:2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row>
    <row r="465" spans="1:24"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row>
    <row r="466" spans="1:24"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row>
    <row r="467" spans="1:24"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row>
    <row r="468" spans="1:24"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row>
    <row r="469" spans="1:24"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row>
    <row r="470" spans="1:24"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row>
    <row r="471" spans="1:24"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row>
    <row r="472" spans="1:24"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row>
    <row r="473" spans="1:24"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row>
    <row r="474" spans="1:2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row>
    <row r="475" spans="1:24"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row>
    <row r="476" spans="1:24"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row>
    <row r="477" spans="1:24"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row>
    <row r="478" spans="1:24"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row>
    <row r="479" spans="1:24"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row>
    <row r="480" spans="1:24"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row>
    <row r="481" spans="1:24"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row>
    <row r="482" spans="1:24"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row>
    <row r="483" spans="1:24"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row>
    <row r="484" spans="1:2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row>
    <row r="485" spans="1:24"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row>
    <row r="486" spans="1:24"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row>
    <row r="487" spans="1:24"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row>
    <row r="488" spans="1:24"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row>
    <row r="489" spans="1:24"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row>
    <row r="490" spans="1:24"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row>
    <row r="491" spans="1:24"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row>
    <row r="492" spans="1:24"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row>
    <row r="493" spans="1:24"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row>
    <row r="494" spans="1:2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row>
    <row r="495" spans="1:24"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row>
    <row r="496" spans="1:24"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row>
    <row r="497" spans="1:24"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row>
    <row r="498" spans="1:24"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row>
    <row r="499" spans="1:24"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row>
    <row r="500" spans="1:24"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row>
    <row r="501" spans="1:24"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row>
    <row r="502" spans="1:24"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row>
    <row r="503" spans="1:24"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row>
    <row r="504" spans="1:2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row>
    <row r="505" spans="1:24"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row>
    <row r="506" spans="1:24"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row>
    <row r="507" spans="1:24"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row>
    <row r="508" spans="1:24"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row>
    <row r="509" spans="1:24"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row>
    <row r="510" spans="1:24"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row>
    <row r="511" spans="1:24"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row>
    <row r="512" spans="1:24"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row>
    <row r="513" spans="1:24"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row>
    <row r="514" spans="1:2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row>
    <row r="515" spans="1:24"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row>
    <row r="516" spans="1:24"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row>
    <row r="517" spans="1:24"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row>
    <row r="518" spans="1:24"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row>
    <row r="519" spans="1:24"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row>
    <row r="520" spans="1:24"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row>
    <row r="521" spans="1:24"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row>
    <row r="522" spans="1:24"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row>
    <row r="523" spans="1:24"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row>
    <row r="524" spans="1: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row>
    <row r="525" spans="1:24"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row>
    <row r="526" spans="1:24"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row>
    <row r="527" spans="1:24"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row>
    <row r="528" spans="1:24"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row>
    <row r="529" spans="1:24"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row>
    <row r="530" spans="1:24"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row>
    <row r="531" spans="1:24"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row>
    <row r="532" spans="1:24"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row>
    <row r="533" spans="1:24"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row>
    <row r="534" spans="1:2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row>
    <row r="535" spans="1:24"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row>
    <row r="536" spans="1:24"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row>
    <row r="537" spans="1:24"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row>
    <row r="538" spans="1:24"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row>
    <row r="539" spans="1:24"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row>
    <row r="540" spans="1:24"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row>
    <row r="541" spans="1:24"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row>
    <row r="542" spans="1:24"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row>
    <row r="543" spans="1:24"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row>
    <row r="544" spans="1:2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row>
    <row r="545" spans="1:24"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row>
    <row r="546" spans="1:24"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row>
    <row r="547" spans="1:24"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row>
    <row r="548" spans="1:24"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row>
    <row r="549" spans="1:24"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row>
    <row r="550" spans="1:24"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row>
    <row r="551" spans="1:24"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row>
    <row r="552" spans="1:24"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row>
    <row r="553" spans="1:24"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row>
    <row r="554" spans="1:2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row>
    <row r="555" spans="1:24"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row>
    <row r="556" spans="1:24"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row>
    <row r="557" spans="1:24"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row>
    <row r="558" spans="1:24"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row>
    <row r="559" spans="1:24"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row>
    <row r="560" spans="1:24"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row>
    <row r="561" spans="1:24"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row>
    <row r="562" spans="1:24"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row>
    <row r="563" spans="1:24"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row>
    <row r="564" spans="1:2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row>
    <row r="565" spans="1:24"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row>
    <row r="566" spans="1:24"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row>
    <row r="567" spans="1:24"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row>
    <row r="568" spans="1:24"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row>
    <row r="569" spans="1:24"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row>
    <row r="570" spans="1:24"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row>
    <row r="571" spans="1:24"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row>
    <row r="572" spans="1:24"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row>
    <row r="573" spans="1:24"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row>
    <row r="574" spans="1:2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row>
    <row r="575" spans="1:24"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row>
    <row r="576" spans="1:24"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row>
    <row r="577" spans="1:24"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row>
    <row r="578" spans="1:24"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row>
    <row r="579" spans="1:24"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row>
    <row r="580" spans="1:24"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row>
    <row r="581" spans="1:24"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row>
    <row r="582" spans="1:24"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row>
    <row r="583" spans="1:24"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row>
    <row r="584" spans="1:2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row>
    <row r="585" spans="1:24"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row>
    <row r="586" spans="1:24"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row>
    <row r="587" spans="1:24"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row>
    <row r="588" spans="1:24"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row>
    <row r="589" spans="1:24"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row>
    <row r="590" spans="1:24"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row>
    <row r="591" spans="1:24"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row>
    <row r="592" spans="1:24"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row>
    <row r="593" spans="1:24"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row>
    <row r="594" spans="1:2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row>
    <row r="595" spans="1:24"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row>
    <row r="596" spans="1:24"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row>
    <row r="597" spans="1:24"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row>
    <row r="598" spans="1:24"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row>
    <row r="599" spans="1:24"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row>
    <row r="600" spans="1:24"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row>
    <row r="601" spans="1:24"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row>
    <row r="602" spans="1:24"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row>
    <row r="603" spans="1:24"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row>
    <row r="604" spans="1:2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row>
    <row r="605" spans="1:24"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row>
    <row r="606" spans="1:24"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row>
    <row r="607" spans="1:24"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row>
    <row r="608" spans="1:24"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row>
    <row r="609" spans="1:24"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row>
    <row r="610" spans="1:24"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row>
    <row r="611" spans="1:24"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row>
    <row r="612" spans="1:24"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row>
    <row r="613" spans="1:24"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row>
    <row r="614" spans="1:2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row>
    <row r="615" spans="1:24"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row>
    <row r="616" spans="1:24"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row>
    <row r="617" spans="1:24"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row>
    <row r="618" spans="1:24"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row>
    <row r="619" spans="1:24"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row>
    <row r="620" spans="1:24"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row>
    <row r="621" spans="1:24"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row>
    <row r="622" spans="1:24"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row>
    <row r="623" spans="1:24"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row>
    <row r="624" spans="1: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row>
    <row r="625" spans="1:24"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row>
    <row r="626" spans="1:24"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row>
    <row r="627" spans="1:24"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row>
    <row r="628" spans="1:24"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row>
    <row r="629" spans="1:24"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row>
    <row r="630" spans="1:24"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row>
    <row r="631" spans="1:24"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row>
    <row r="632" spans="1:24"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row>
    <row r="633" spans="1:24"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row>
    <row r="634" spans="1:2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row>
    <row r="635" spans="1:24"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row>
    <row r="636" spans="1:24"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row>
    <row r="637" spans="1:24"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row>
    <row r="638" spans="1:24"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row>
    <row r="639" spans="1:24"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row>
    <row r="640" spans="1:24"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row>
    <row r="641" spans="1:24"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row>
    <row r="642" spans="1:24"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row>
    <row r="643" spans="1:24"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row>
    <row r="644" spans="1:2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row>
    <row r="645" spans="1:24"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row>
    <row r="646" spans="1:24"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row>
    <row r="647" spans="1:24"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row>
    <row r="648" spans="1:24"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row>
    <row r="649" spans="1:24"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row>
    <row r="650" spans="1:24"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row>
    <row r="651" spans="1:24"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row>
    <row r="652" spans="1:24"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row>
    <row r="653" spans="1:24"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row>
    <row r="654" spans="1:2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row>
    <row r="655" spans="1:24"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row>
    <row r="656" spans="1:24"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row>
    <row r="657" spans="1:24"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row>
    <row r="658" spans="1:24"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row>
    <row r="659" spans="1:24"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row>
    <row r="660" spans="1:24"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row>
    <row r="661" spans="1:24"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row>
    <row r="662" spans="1:24"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row>
    <row r="663" spans="1:24"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row>
    <row r="664" spans="1:2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row>
    <row r="665" spans="1:24"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row>
    <row r="666" spans="1:24"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row>
    <row r="667" spans="1:24"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row>
    <row r="668" spans="1:24"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row>
    <row r="669" spans="1:24"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row>
    <row r="670" spans="1:24"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row>
    <row r="671" spans="1:24"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row>
    <row r="672" spans="1:24"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row>
    <row r="673" spans="1:24"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row>
    <row r="674" spans="1:2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row>
    <row r="675" spans="1:24"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row>
    <row r="676" spans="1:24"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row>
    <row r="677" spans="1:24"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row>
    <row r="678" spans="1:24"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row>
    <row r="679" spans="1:24"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row>
    <row r="680" spans="1:24"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row>
    <row r="681" spans="1:24"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row>
    <row r="682" spans="1:24"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row>
    <row r="683" spans="1:24"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row>
    <row r="684" spans="1:2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row>
    <row r="685" spans="1:24"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row>
    <row r="686" spans="1:24"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row>
    <row r="687" spans="1:24"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row>
    <row r="688" spans="1:24"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row>
    <row r="689" spans="1:24"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row>
    <row r="690" spans="1:24"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row>
    <row r="691" spans="1:24"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row>
    <row r="692" spans="1:24"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row>
    <row r="693" spans="1:24"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row>
    <row r="694" spans="1:2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row>
    <row r="695" spans="1:24"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row>
    <row r="696" spans="1:24"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row>
    <row r="697" spans="1:24"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row>
    <row r="698" spans="1:24"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row>
    <row r="699" spans="1:24"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row>
    <row r="700" spans="1:24"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row>
    <row r="701" spans="1:24"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row>
    <row r="702" spans="1:24"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row>
    <row r="703" spans="1:24"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row>
    <row r="704" spans="1:2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row>
    <row r="705" spans="1:24"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row>
    <row r="706" spans="1:24"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row>
    <row r="707" spans="1:24"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row>
    <row r="708" spans="1:24"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row>
    <row r="709" spans="1:24"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row>
    <row r="710" spans="1:24"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row>
    <row r="711" spans="1:24"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row>
    <row r="712" spans="1:24"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row>
    <row r="713" spans="1:24"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row>
    <row r="714" spans="1:2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row>
    <row r="715" spans="1:24"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row>
    <row r="716" spans="1:24"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row>
    <row r="717" spans="1:24"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row>
    <row r="718" spans="1:24"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row>
    <row r="719" spans="1:24"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row>
    <row r="720" spans="1:24"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row>
    <row r="721" spans="1:24"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row>
    <row r="722" spans="1:24"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row>
    <row r="723" spans="1:24"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row>
    <row r="724" spans="1: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row>
    <row r="725" spans="1:24"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row>
    <row r="726" spans="1:24"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row>
    <row r="727" spans="1:24"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row>
    <row r="728" spans="1:24"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row>
    <row r="729" spans="1:24"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row>
    <row r="730" spans="1:24"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row>
    <row r="731" spans="1:24"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row>
    <row r="732" spans="1:24"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row>
    <row r="733" spans="1:24"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row>
    <row r="734" spans="1:2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row>
    <row r="735" spans="1:24"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row>
    <row r="736" spans="1:24"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row>
    <row r="737" spans="1:24"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row>
    <row r="738" spans="1:24"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row>
    <row r="739" spans="1:24"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row>
    <row r="740" spans="1:24"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row>
    <row r="741" spans="1:24"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row>
    <row r="742" spans="1:24"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row>
    <row r="743" spans="1:24"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row>
    <row r="744" spans="1:2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row>
    <row r="745" spans="1:24"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row>
    <row r="746" spans="1:24"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row>
    <row r="747" spans="1:24"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row>
    <row r="748" spans="1:24"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row>
    <row r="749" spans="1:24"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row>
    <row r="750" spans="1:24"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row>
    <row r="751" spans="1:24"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row>
    <row r="752" spans="1:24"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row>
    <row r="753" spans="1:24"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row>
    <row r="754" spans="1:2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row>
    <row r="755" spans="1:24"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row>
    <row r="756" spans="1:24"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row>
    <row r="757" spans="1:24"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row>
    <row r="758" spans="1:24"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row>
    <row r="759" spans="1:24"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row>
    <row r="760" spans="1:24"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row>
    <row r="761" spans="1:24"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row>
    <row r="762" spans="1:24"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row>
    <row r="763" spans="1:24"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row>
    <row r="764" spans="1:2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row>
    <row r="765" spans="1:24"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row>
    <row r="766" spans="1:24"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row>
    <row r="767" spans="1:24"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row>
    <row r="768" spans="1:24"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row>
    <row r="769" spans="1:24"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row>
    <row r="770" spans="1:24"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row>
    <row r="771" spans="1:24"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row>
    <row r="772" spans="1:24"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row>
    <row r="773" spans="1:24"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row>
    <row r="774" spans="1:2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row>
    <row r="775" spans="1:24"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row>
    <row r="776" spans="1:24"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row>
    <row r="777" spans="1:24"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row>
    <row r="778" spans="1:24"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row>
    <row r="779" spans="1:24"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row>
    <row r="780" spans="1:24"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row>
    <row r="781" spans="1:24"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row>
    <row r="782" spans="1:24"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row>
    <row r="783" spans="1:24"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row>
    <row r="784" spans="1:2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row>
    <row r="785" spans="1:24"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row>
    <row r="786" spans="1:24"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row>
    <row r="787" spans="1:24"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row>
    <row r="788" spans="1:24"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row>
    <row r="789" spans="1:24"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row>
    <row r="790" spans="1:24"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row>
    <row r="791" spans="1:24"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row>
    <row r="792" spans="1:24"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row>
    <row r="793" spans="1:24"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row>
    <row r="794" spans="1:2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row>
    <row r="795" spans="1:24"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row>
    <row r="796" spans="1:24"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row>
    <row r="797" spans="1:24"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row>
    <row r="798" spans="1:24"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row>
    <row r="799" spans="1:24"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row>
    <row r="800" spans="1:24"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row>
    <row r="801" spans="1:24"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row>
    <row r="802" spans="1:24"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row>
    <row r="803" spans="1:24"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row>
    <row r="804" spans="1:2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row>
    <row r="805" spans="1:24"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row>
    <row r="806" spans="1:24"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row>
    <row r="807" spans="1:24"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row>
    <row r="808" spans="1:24"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row>
    <row r="809" spans="1:24"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row>
    <row r="810" spans="1:24"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row>
    <row r="811" spans="1:24"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row>
    <row r="812" spans="1:24"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row>
    <row r="813" spans="1:24"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row>
    <row r="814" spans="1:2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row>
    <row r="815" spans="1:24"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row>
    <row r="816" spans="1:24"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row>
    <row r="817" spans="1:24"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row>
    <row r="818" spans="1:24"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row>
    <row r="819" spans="1:24"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row>
    <row r="820" spans="1:24"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row>
    <row r="821" spans="1:24"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row>
    <row r="822" spans="1:24"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row>
    <row r="823" spans="1:24"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row>
    <row r="824" spans="1: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row>
    <row r="825" spans="1:24"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row>
    <row r="826" spans="1:24"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row>
    <row r="827" spans="1:24"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row>
    <row r="828" spans="1:24"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row>
    <row r="829" spans="1:24"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row>
    <row r="830" spans="1:24"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row>
    <row r="831" spans="1:24"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row>
    <row r="832" spans="1:24"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row>
    <row r="833" spans="1:24"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row>
    <row r="834" spans="1:2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row>
    <row r="835" spans="1:24"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row>
    <row r="836" spans="1:24"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row>
    <row r="837" spans="1:24"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row>
    <row r="838" spans="1:24"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row>
    <row r="839" spans="1:24"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row>
    <row r="840" spans="1:24"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row>
    <row r="841" spans="1:24"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row>
    <row r="842" spans="1:24"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row>
    <row r="843" spans="1:24"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row>
    <row r="844" spans="1:2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row>
    <row r="845" spans="1:24"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row>
    <row r="846" spans="1:24"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row>
    <row r="847" spans="1:24"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row>
    <row r="848" spans="1:24"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row>
    <row r="849" spans="1:24"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row>
    <row r="850" spans="1:24"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row>
    <row r="851" spans="1:24"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row>
    <row r="852" spans="1:24"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row>
    <row r="853" spans="1:24"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row>
    <row r="854" spans="1:2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row>
    <row r="855" spans="1:24"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row>
    <row r="856" spans="1:24"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row>
    <row r="857" spans="1:24"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row>
    <row r="858" spans="1:24"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row>
    <row r="859" spans="1:24"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row>
    <row r="860" spans="1:24"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row>
    <row r="861" spans="1:24"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row>
    <row r="862" spans="1:24"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row>
    <row r="863" spans="1:24"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row>
    <row r="864" spans="1:2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row>
    <row r="865" spans="1:24"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row>
    <row r="866" spans="1:24"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row>
    <row r="867" spans="1:24"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row>
    <row r="868" spans="1:24"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row>
    <row r="869" spans="1:24"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row>
    <row r="870" spans="1:24"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row>
    <row r="871" spans="1:24"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row>
    <row r="872" spans="1:24"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row>
    <row r="873" spans="1:24"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row>
    <row r="874" spans="1:2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row>
    <row r="875" spans="1:24"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row>
    <row r="876" spans="1:24"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row>
    <row r="877" spans="1:24"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row>
    <row r="878" spans="1:24"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row>
    <row r="879" spans="1:24"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row>
    <row r="880" spans="1:24"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row>
    <row r="881" spans="1:24"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row>
    <row r="882" spans="1:24"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row>
    <row r="883" spans="1:24"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row>
    <row r="884" spans="1:2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row>
    <row r="885" spans="1:24"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row>
    <row r="886" spans="1:24"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row>
    <row r="887" spans="1:24"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row>
    <row r="888" spans="1:24"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row>
    <row r="889" spans="1:24"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row>
    <row r="890" spans="1:24"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row>
    <row r="891" spans="1:24"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row>
    <row r="892" spans="1:24"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row>
    <row r="893" spans="1:24"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row>
    <row r="894" spans="1:2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row>
    <row r="895" spans="1:24"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row>
    <row r="896" spans="1:24"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row>
    <row r="897" spans="1:24"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row>
    <row r="898" spans="1:24"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row>
    <row r="899" spans="1:24"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row>
    <row r="900" spans="1:24"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row>
    <row r="901" spans="1:24"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row>
    <row r="902" spans="1:24"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row>
    <row r="903" spans="1:24"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row>
    <row r="904" spans="1:2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row>
    <row r="905" spans="1:24"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row>
    <row r="906" spans="1:24"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row>
    <row r="907" spans="1:24"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row>
    <row r="908" spans="1:24"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row>
    <row r="909" spans="1:24"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row>
    <row r="910" spans="1:24"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row>
    <row r="911" spans="1:24"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row>
    <row r="912" spans="1:24"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row>
    <row r="913" spans="1:24"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row>
    <row r="914" spans="1:2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row>
    <row r="915" spans="1:24"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row>
    <row r="916" spans="1:24"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row>
    <row r="917" spans="1:24"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row>
    <row r="918" spans="1:24"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row>
    <row r="919" spans="1:24"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row>
    <row r="920" spans="1:24"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row>
    <row r="921" spans="1:24"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row>
    <row r="922" spans="1:24"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row>
    <row r="923" spans="1:24"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row>
    <row r="924" spans="1: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row>
    <row r="925" spans="1:24"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row>
    <row r="926" spans="1:24"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row>
    <row r="927" spans="1:24"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row>
    <row r="928" spans="1:24"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row>
    <row r="929" spans="1:24"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row>
    <row r="930" spans="1:24"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row>
    <row r="931" spans="1:24"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row>
    <row r="932" spans="1:24"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row>
    <row r="933" spans="1:24"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row>
    <row r="934" spans="1:2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row>
    <row r="935" spans="1:24"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row>
    <row r="936" spans="1:24"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row>
    <row r="937" spans="1:24"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row>
    <row r="938" spans="1:24"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row>
    <row r="939" spans="1:24"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row>
    <row r="940" spans="1:24"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row>
    <row r="941" spans="1:24"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row>
    <row r="942" spans="1:24"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row>
    <row r="943" spans="1:24"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row>
    <row r="944" spans="1:2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row>
    <row r="945" spans="1:24"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row>
    <row r="946" spans="1:24"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row>
    <row r="947" spans="1:24"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row>
    <row r="948" spans="1:24"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row>
    <row r="949" spans="1:24"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row>
    <row r="950" spans="1:24"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row>
    <row r="951" spans="1:24"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row>
    <row r="952" spans="1:24"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row>
    <row r="953" spans="1:24"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row>
    <row r="954" spans="1:2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row>
    <row r="955" spans="1:24"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row>
    <row r="956" spans="1:24"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row>
    <row r="957" spans="1:24"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row>
    <row r="958" spans="1:24"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row>
    <row r="959" spans="1:24"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row>
    <row r="960" spans="1:24"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row>
    <row r="961" spans="1:24"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row>
    <row r="962" spans="1:24"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row>
    <row r="963" spans="1:24"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row>
    <row r="964" spans="1:2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row>
    <row r="965" spans="1:24"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row>
    <row r="966" spans="1:24"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row>
    <row r="967" spans="1:24"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row>
    <row r="968" spans="1:24"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row>
    <row r="969" spans="1:24"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row>
    <row r="970" spans="1:24"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row>
    <row r="971" spans="1:24"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row>
    <row r="972" spans="1:24"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row>
    <row r="973" spans="1:24"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row>
    <row r="974" spans="1:2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row>
    <row r="975" spans="1:24"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row>
    <row r="976" spans="1:24"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row>
    <row r="977" spans="1:24"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row>
    <row r="978" spans="1:24"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row>
    <row r="979" spans="1:24"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row>
    <row r="980" spans="1:24"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row>
    <row r="981" spans="1:24"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row>
    <row r="982" spans="1:24"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row>
    <row r="983" spans="1:24"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row>
    <row r="984" spans="1:2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row>
    <row r="985" spans="1:24"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row>
    <row r="986" spans="1:24"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row>
    <row r="987" spans="1:24"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row>
    <row r="988" spans="1:24"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row>
    <row r="989" spans="1:24"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row>
    <row r="990" spans="1:24"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row>
    <row r="991" spans="1:24"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row>
    <row r="992" spans="1:24"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row>
    <row r="993" spans="1:24"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row>
    <row r="994" spans="1:2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row>
    <row r="995" spans="1:24"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row>
    <row r="996" spans="1:24"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row>
    <row r="997" spans="1:24"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row>
    <row r="998" spans="1:24"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row>
    <row r="999" spans="1:24"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row>
    <row r="1000" spans="1:24"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row>
    <row r="1001" spans="1:24"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row>
  </sheetData>
  <mergeCells count="8">
    <mergeCell ref="A4:C51"/>
    <mergeCell ref="D4:E51"/>
    <mergeCell ref="F4:I51"/>
    <mergeCell ref="A1:I1"/>
    <mergeCell ref="A2:I2"/>
    <mergeCell ref="A3:C3"/>
    <mergeCell ref="D3:E3"/>
    <mergeCell ref="F3:I3"/>
  </mergeCells>
  <pageMargins left="0.511811024" right="0.511811024" top="0.78740157499999996" bottom="0.78740157499999996"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000"/>
  <sheetViews>
    <sheetView topLeftCell="A3" zoomScale="129" zoomScaleNormal="129" workbookViewId="0">
      <selection activeCell="C17" sqref="C17"/>
    </sheetView>
  </sheetViews>
  <sheetFormatPr baseColWidth="10" defaultColWidth="14.5" defaultRowHeight="15" customHeight="1" outlineLevelRow="1"/>
  <cols>
    <col min="1" max="1" width="6.5" customWidth="1"/>
    <col min="2" max="2" width="27.1640625" customWidth="1"/>
    <col min="3" max="3" width="128" customWidth="1"/>
    <col min="4" max="4" width="4.5" customWidth="1"/>
    <col min="5" max="20" width="8.6640625" customWidth="1"/>
    <col min="21" max="21" width="6.6640625" customWidth="1"/>
    <col min="22" max="22" width="1.6640625" customWidth="1"/>
    <col min="23" max="23" width="8.6640625" customWidth="1"/>
  </cols>
  <sheetData>
    <row r="1" spans="1:23" ht="44.25" customHeight="1">
      <c r="A1" s="209" t="s">
        <v>17</v>
      </c>
      <c r="B1" s="192"/>
      <c r="C1" s="193"/>
      <c r="D1" s="39"/>
      <c r="E1" s="25"/>
      <c r="F1" s="25"/>
      <c r="G1" s="25"/>
      <c r="H1" s="25"/>
      <c r="I1" s="25"/>
      <c r="J1" s="25"/>
      <c r="K1" s="25"/>
      <c r="L1" s="25"/>
      <c r="M1" s="25"/>
      <c r="N1" s="25"/>
      <c r="O1" s="25"/>
      <c r="P1" s="25"/>
      <c r="Q1" s="25"/>
      <c r="R1" s="25"/>
      <c r="S1" s="25"/>
      <c r="T1" s="25"/>
      <c r="U1" s="25"/>
      <c r="V1" s="25"/>
      <c r="W1" s="25"/>
    </row>
    <row r="2" spans="1:23" ht="54" customHeight="1">
      <c r="A2" s="185" t="s">
        <v>18</v>
      </c>
      <c r="B2" s="186"/>
      <c r="C2" s="187"/>
      <c r="D2" s="39"/>
      <c r="E2" s="40"/>
      <c r="F2" s="40"/>
      <c r="G2" s="40"/>
      <c r="H2" s="40"/>
      <c r="I2" s="40"/>
      <c r="J2" s="40"/>
      <c r="K2" s="40"/>
      <c r="L2" s="40"/>
      <c r="M2" s="40"/>
      <c r="N2" s="40"/>
      <c r="O2" s="40"/>
      <c r="P2" s="40"/>
      <c r="Q2" s="40"/>
      <c r="R2" s="40"/>
      <c r="S2" s="40"/>
      <c r="T2" s="40"/>
      <c r="U2" s="40"/>
      <c r="V2" s="40"/>
      <c r="W2" s="41"/>
    </row>
    <row r="3" spans="1:23" ht="16">
      <c r="A3" s="42" t="s">
        <v>19</v>
      </c>
      <c r="B3" s="42" t="s">
        <v>20</v>
      </c>
      <c r="C3" s="42" t="s">
        <v>21</v>
      </c>
      <c r="D3" s="39"/>
      <c r="E3" s="210"/>
      <c r="F3" s="196"/>
      <c r="G3" s="196"/>
      <c r="H3" s="196"/>
      <c r="I3" s="196"/>
      <c r="J3" s="196"/>
      <c r="K3" s="196"/>
      <c r="L3" s="196"/>
      <c r="M3" s="196"/>
      <c r="N3" s="196"/>
      <c r="O3" s="196"/>
      <c r="P3" s="196"/>
      <c r="Q3" s="196"/>
      <c r="R3" s="196"/>
      <c r="S3" s="196"/>
      <c r="T3" s="196"/>
      <c r="U3" s="196"/>
      <c r="V3" s="196"/>
      <c r="W3" s="41"/>
    </row>
    <row r="4" spans="1:23" ht="34">
      <c r="A4" s="43">
        <v>1</v>
      </c>
      <c r="B4" s="44" t="s">
        <v>22</v>
      </c>
      <c r="C4" s="45" t="s">
        <v>23</v>
      </c>
      <c r="D4" s="39"/>
      <c r="E4" s="211"/>
      <c r="F4" s="188"/>
      <c r="G4" s="188"/>
      <c r="H4" s="188"/>
      <c r="I4" s="188"/>
      <c r="J4" s="188"/>
      <c r="K4" s="188"/>
      <c r="L4" s="188"/>
      <c r="M4" s="188"/>
      <c r="N4" s="188"/>
      <c r="O4" s="188"/>
      <c r="P4" s="188"/>
      <c r="Q4" s="188"/>
      <c r="R4" s="188"/>
      <c r="S4" s="188"/>
      <c r="T4" s="188"/>
      <c r="U4" s="188"/>
      <c r="V4" s="188"/>
      <c r="W4" s="46"/>
    </row>
    <row r="5" spans="1:23">
      <c r="A5" s="47" t="s">
        <v>24</v>
      </c>
      <c r="B5" s="48" t="s">
        <v>25</v>
      </c>
      <c r="C5" s="49"/>
      <c r="D5" s="39"/>
      <c r="E5" s="211"/>
      <c r="F5" s="188"/>
      <c r="G5" s="188"/>
      <c r="H5" s="188"/>
      <c r="I5" s="188"/>
      <c r="J5" s="188"/>
      <c r="K5" s="188"/>
      <c r="L5" s="188"/>
      <c r="M5" s="188"/>
      <c r="N5" s="188"/>
      <c r="O5" s="188"/>
      <c r="P5" s="188"/>
      <c r="Q5" s="188"/>
      <c r="R5" s="188"/>
      <c r="S5" s="188"/>
      <c r="T5" s="188"/>
      <c r="U5" s="188"/>
      <c r="V5" s="188"/>
      <c r="W5" s="46"/>
    </row>
    <row r="6" spans="1:23" outlineLevel="1">
      <c r="A6" s="50"/>
      <c r="B6" s="51" t="s">
        <v>26</v>
      </c>
      <c r="C6" s="51" t="s">
        <v>370</v>
      </c>
      <c r="D6" s="39"/>
      <c r="E6" s="211"/>
      <c r="F6" s="188"/>
      <c r="G6" s="188"/>
      <c r="H6" s="188"/>
      <c r="I6" s="188"/>
      <c r="J6" s="188"/>
      <c r="K6" s="188"/>
      <c r="L6" s="188"/>
      <c r="M6" s="188"/>
      <c r="N6" s="188"/>
      <c r="O6" s="188"/>
      <c r="P6" s="188"/>
      <c r="Q6" s="188"/>
      <c r="R6" s="188"/>
      <c r="S6" s="188"/>
      <c r="T6" s="188"/>
      <c r="U6" s="188"/>
      <c r="V6" s="188"/>
      <c r="W6" s="46"/>
    </row>
    <row r="7" spans="1:23" outlineLevel="1">
      <c r="A7" s="50"/>
      <c r="B7" s="51" t="s">
        <v>27</v>
      </c>
      <c r="C7" s="269" t="s">
        <v>371</v>
      </c>
      <c r="D7" s="39"/>
      <c r="E7" s="211"/>
      <c r="F7" s="188"/>
      <c r="G7" s="188"/>
      <c r="H7" s="188"/>
      <c r="I7" s="188"/>
      <c r="J7" s="188"/>
      <c r="K7" s="188"/>
      <c r="L7" s="188"/>
      <c r="M7" s="188"/>
      <c r="N7" s="188"/>
      <c r="O7" s="188"/>
      <c r="P7" s="188"/>
      <c r="Q7" s="188"/>
      <c r="R7" s="188"/>
      <c r="S7" s="188"/>
      <c r="T7" s="188"/>
      <c r="U7" s="188"/>
      <c r="V7" s="188"/>
      <c r="W7" s="46"/>
    </row>
    <row r="8" spans="1:23" outlineLevel="1">
      <c r="A8" s="50"/>
      <c r="B8" s="51" t="s">
        <v>372</v>
      </c>
      <c r="C8" s="51" t="s">
        <v>374</v>
      </c>
      <c r="D8" s="39"/>
      <c r="E8" s="211"/>
      <c r="F8" s="188"/>
      <c r="G8" s="188"/>
      <c r="H8" s="188"/>
      <c r="I8" s="188"/>
      <c r="J8" s="188"/>
      <c r="K8" s="188"/>
      <c r="L8" s="188"/>
      <c r="M8" s="188"/>
      <c r="N8" s="188"/>
      <c r="O8" s="188"/>
      <c r="P8" s="188"/>
      <c r="Q8" s="188"/>
      <c r="R8" s="188"/>
      <c r="S8" s="188"/>
      <c r="T8" s="188"/>
      <c r="U8" s="188"/>
      <c r="V8" s="188"/>
      <c r="W8" s="46"/>
    </row>
    <row r="9" spans="1:23" outlineLevel="1">
      <c r="A9" s="50"/>
      <c r="B9" s="51" t="s">
        <v>30</v>
      </c>
      <c r="C9" s="51" t="s">
        <v>31</v>
      </c>
      <c r="D9" s="39"/>
      <c r="E9" s="211"/>
      <c r="F9" s="188"/>
      <c r="G9" s="188"/>
      <c r="H9" s="188"/>
      <c r="I9" s="188"/>
      <c r="J9" s="188"/>
      <c r="K9" s="188"/>
      <c r="L9" s="188"/>
      <c r="M9" s="188"/>
      <c r="N9" s="188"/>
      <c r="O9" s="188"/>
      <c r="P9" s="188"/>
      <c r="Q9" s="188"/>
      <c r="R9" s="188"/>
      <c r="S9" s="188"/>
      <c r="T9" s="188"/>
      <c r="U9" s="188"/>
      <c r="V9" s="188"/>
      <c r="W9" s="46"/>
    </row>
    <row r="10" spans="1:23" outlineLevel="1">
      <c r="A10" s="50"/>
      <c r="B10" s="57" t="s">
        <v>36</v>
      </c>
      <c r="C10" s="51" t="s">
        <v>373</v>
      </c>
      <c r="D10" s="39"/>
      <c r="E10" s="211"/>
      <c r="F10" s="188"/>
      <c r="G10" s="188"/>
      <c r="H10" s="188"/>
      <c r="I10" s="188"/>
      <c r="J10" s="188"/>
      <c r="K10" s="188"/>
      <c r="L10" s="188"/>
      <c r="M10" s="188"/>
      <c r="N10" s="188"/>
      <c r="O10" s="188"/>
      <c r="P10" s="188"/>
      <c r="Q10" s="188"/>
      <c r="R10" s="188"/>
      <c r="S10" s="188"/>
      <c r="T10" s="188"/>
      <c r="U10" s="188"/>
      <c r="V10" s="188"/>
      <c r="W10" s="46"/>
    </row>
    <row r="11" spans="1:23" outlineLevel="1">
      <c r="A11" s="50"/>
      <c r="B11" s="53"/>
      <c r="C11" s="54"/>
      <c r="D11" s="39"/>
      <c r="E11" s="211"/>
      <c r="F11" s="188"/>
      <c r="G11" s="188"/>
      <c r="H11" s="188"/>
      <c r="I11" s="188"/>
      <c r="J11" s="188"/>
      <c r="K11" s="188"/>
      <c r="L11" s="188"/>
      <c r="M11" s="188"/>
      <c r="N11" s="188"/>
      <c r="O11" s="188"/>
      <c r="P11" s="188"/>
      <c r="Q11" s="188"/>
      <c r="R11" s="188"/>
      <c r="S11" s="188"/>
      <c r="T11" s="188"/>
      <c r="U11" s="188"/>
      <c r="V11" s="188"/>
      <c r="W11" s="46"/>
    </row>
    <row r="12" spans="1:23" outlineLevel="1">
      <c r="A12" s="50"/>
      <c r="B12" s="53"/>
      <c r="C12" s="54"/>
      <c r="D12" s="39"/>
      <c r="E12" s="211"/>
      <c r="F12" s="188"/>
      <c r="G12" s="188"/>
      <c r="H12" s="188"/>
      <c r="I12" s="188"/>
      <c r="J12" s="188"/>
      <c r="K12" s="188"/>
      <c r="L12" s="188"/>
      <c r="M12" s="188"/>
      <c r="N12" s="188"/>
      <c r="O12" s="188"/>
      <c r="P12" s="188"/>
      <c r="Q12" s="188"/>
      <c r="R12" s="188"/>
      <c r="S12" s="188"/>
      <c r="T12" s="188"/>
      <c r="U12" s="188"/>
      <c r="V12" s="188"/>
      <c r="W12" s="46"/>
    </row>
    <row r="13" spans="1:23" outlineLevel="1">
      <c r="A13" s="50"/>
      <c r="B13" s="53"/>
      <c r="C13" s="54"/>
      <c r="D13" s="39"/>
      <c r="E13" s="211"/>
      <c r="F13" s="188"/>
      <c r="G13" s="188"/>
      <c r="H13" s="188"/>
      <c r="I13" s="188"/>
      <c r="J13" s="188"/>
      <c r="K13" s="188"/>
      <c r="L13" s="188"/>
      <c r="M13" s="188"/>
      <c r="N13" s="188"/>
      <c r="O13" s="188"/>
      <c r="P13" s="188"/>
      <c r="Q13" s="188"/>
      <c r="R13" s="188"/>
      <c r="S13" s="188"/>
      <c r="T13" s="188"/>
      <c r="U13" s="188"/>
      <c r="V13" s="188"/>
      <c r="W13" s="46"/>
    </row>
    <row r="14" spans="1:23" outlineLevel="1">
      <c r="A14" s="50"/>
      <c r="B14" s="53"/>
      <c r="C14" s="54"/>
      <c r="D14" s="39"/>
      <c r="E14" s="211"/>
      <c r="F14" s="188"/>
      <c r="G14" s="188"/>
      <c r="H14" s="188"/>
      <c r="I14" s="188"/>
      <c r="J14" s="188"/>
      <c r="K14" s="188"/>
      <c r="L14" s="188"/>
      <c r="M14" s="188"/>
      <c r="N14" s="188"/>
      <c r="O14" s="188"/>
      <c r="P14" s="188"/>
      <c r="Q14" s="188"/>
      <c r="R14" s="188"/>
      <c r="S14" s="188"/>
      <c r="T14" s="188"/>
      <c r="U14" s="188"/>
      <c r="V14" s="188"/>
      <c r="W14" s="46"/>
    </row>
    <row r="15" spans="1:23">
      <c r="A15" s="47" t="s">
        <v>32</v>
      </c>
      <c r="B15" s="48" t="s">
        <v>33</v>
      </c>
      <c r="C15" s="49"/>
      <c r="D15" s="39"/>
      <c r="E15" s="211"/>
      <c r="F15" s="188"/>
      <c r="G15" s="188"/>
      <c r="H15" s="188"/>
      <c r="I15" s="188"/>
      <c r="J15" s="188"/>
      <c r="K15" s="188"/>
      <c r="L15" s="188"/>
      <c r="M15" s="188"/>
      <c r="N15" s="188"/>
      <c r="O15" s="188"/>
      <c r="P15" s="188"/>
      <c r="Q15" s="188"/>
      <c r="R15" s="188"/>
      <c r="S15" s="188"/>
      <c r="T15" s="188"/>
      <c r="U15" s="188"/>
      <c r="V15" s="188"/>
      <c r="W15" s="46"/>
    </row>
    <row r="16" spans="1:23" outlineLevel="1">
      <c r="A16" s="50"/>
      <c r="B16" s="55" t="s">
        <v>34</v>
      </c>
      <c r="C16" s="55" t="s">
        <v>375</v>
      </c>
      <c r="D16" s="39"/>
      <c r="E16" s="211"/>
      <c r="F16" s="188"/>
      <c r="G16" s="188"/>
      <c r="H16" s="188"/>
      <c r="I16" s="188"/>
      <c r="J16" s="188"/>
      <c r="K16" s="188"/>
      <c r="L16" s="188"/>
      <c r="M16" s="188"/>
      <c r="N16" s="188"/>
      <c r="O16" s="188"/>
      <c r="P16" s="188"/>
      <c r="Q16" s="188"/>
      <c r="R16" s="188"/>
      <c r="S16" s="188"/>
      <c r="T16" s="188"/>
      <c r="U16" s="188"/>
      <c r="V16" s="188"/>
      <c r="W16" s="46"/>
    </row>
    <row r="17" spans="1:23" outlineLevel="1">
      <c r="A17" s="50"/>
      <c r="B17" s="51" t="s">
        <v>35</v>
      </c>
      <c r="C17" s="56" t="s">
        <v>376</v>
      </c>
      <c r="D17" s="39"/>
      <c r="E17" s="211"/>
      <c r="F17" s="188"/>
      <c r="G17" s="188"/>
      <c r="H17" s="188"/>
      <c r="I17" s="188"/>
      <c r="J17" s="188"/>
      <c r="K17" s="188"/>
      <c r="L17" s="188"/>
      <c r="M17" s="188"/>
      <c r="N17" s="188"/>
      <c r="O17" s="188"/>
      <c r="P17" s="188"/>
      <c r="Q17" s="188"/>
      <c r="R17" s="188"/>
      <c r="S17" s="188"/>
      <c r="T17" s="188"/>
      <c r="U17" s="188"/>
      <c r="V17" s="188"/>
      <c r="W17" s="46"/>
    </row>
    <row r="18" spans="1:23" outlineLevel="1">
      <c r="A18" s="50"/>
      <c r="B18" s="51" t="s">
        <v>37</v>
      </c>
      <c r="C18" s="51" t="s">
        <v>377</v>
      </c>
      <c r="D18" s="39"/>
      <c r="E18" s="211"/>
      <c r="F18" s="188"/>
      <c r="G18" s="188"/>
      <c r="H18" s="188"/>
      <c r="I18" s="188"/>
      <c r="J18" s="188"/>
      <c r="K18" s="188"/>
      <c r="L18" s="188"/>
      <c r="M18" s="188"/>
      <c r="N18" s="188"/>
      <c r="O18" s="188"/>
      <c r="P18" s="188"/>
      <c r="Q18" s="188"/>
      <c r="R18" s="188"/>
      <c r="S18" s="188"/>
      <c r="T18" s="188"/>
      <c r="U18" s="188"/>
      <c r="V18" s="188"/>
      <c r="W18" s="46"/>
    </row>
    <row r="19" spans="1:23" outlineLevel="1">
      <c r="A19" s="50"/>
      <c r="B19" s="51" t="s">
        <v>28</v>
      </c>
      <c r="C19" s="51" t="s">
        <v>393</v>
      </c>
      <c r="D19" s="39"/>
      <c r="E19" s="211"/>
      <c r="F19" s="188"/>
      <c r="G19" s="188"/>
      <c r="H19" s="188"/>
      <c r="I19" s="188"/>
      <c r="J19" s="188"/>
      <c r="K19" s="188"/>
      <c r="L19" s="188"/>
      <c r="M19" s="188"/>
      <c r="N19" s="188"/>
      <c r="O19" s="188"/>
      <c r="P19" s="188"/>
      <c r="Q19" s="188"/>
      <c r="R19" s="188"/>
      <c r="S19" s="188"/>
      <c r="T19" s="188"/>
      <c r="U19" s="188"/>
      <c r="V19" s="188"/>
      <c r="W19" s="46"/>
    </row>
    <row r="20" spans="1:23" outlineLevel="1">
      <c r="A20" s="50"/>
      <c r="B20" s="51" t="s">
        <v>29</v>
      </c>
      <c r="C20" s="52" t="s">
        <v>378</v>
      </c>
      <c r="D20" s="39"/>
      <c r="E20" s="211"/>
      <c r="F20" s="188"/>
      <c r="G20" s="188"/>
      <c r="H20" s="188"/>
      <c r="I20" s="188"/>
      <c r="J20" s="188"/>
      <c r="K20" s="188"/>
      <c r="L20" s="188"/>
      <c r="M20" s="188"/>
      <c r="N20" s="188"/>
      <c r="O20" s="188"/>
      <c r="P20" s="188"/>
      <c r="Q20" s="188"/>
      <c r="R20" s="188"/>
      <c r="S20" s="188"/>
      <c r="T20" s="188"/>
      <c r="U20" s="188"/>
      <c r="V20" s="188"/>
      <c r="W20" s="46"/>
    </row>
    <row r="21" spans="1:23" ht="15.75" customHeight="1" outlineLevel="1">
      <c r="A21" s="50"/>
      <c r="B21" s="51"/>
      <c r="C21" s="52"/>
      <c r="D21" s="39"/>
      <c r="E21" s="211"/>
      <c r="F21" s="188"/>
      <c r="G21" s="188"/>
      <c r="H21" s="188"/>
      <c r="I21" s="188"/>
      <c r="J21" s="188"/>
      <c r="K21" s="188"/>
      <c r="L21" s="188"/>
      <c r="M21" s="188"/>
      <c r="N21" s="188"/>
      <c r="O21" s="188"/>
      <c r="P21" s="188"/>
      <c r="Q21" s="188"/>
      <c r="R21" s="188"/>
      <c r="S21" s="188"/>
      <c r="T21" s="188"/>
      <c r="U21" s="188"/>
      <c r="V21" s="188"/>
      <c r="W21" s="46"/>
    </row>
    <row r="22" spans="1:23" ht="15.75" customHeight="1" outlineLevel="1">
      <c r="A22" s="50"/>
      <c r="D22" s="39"/>
      <c r="E22" s="211"/>
      <c r="F22" s="188"/>
      <c r="G22" s="188"/>
      <c r="H22" s="188"/>
      <c r="I22" s="188"/>
      <c r="J22" s="188"/>
      <c r="K22" s="188"/>
      <c r="L22" s="188"/>
      <c r="M22" s="188"/>
      <c r="N22" s="188"/>
      <c r="O22" s="188"/>
      <c r="P22" s="188"/>
      <c r="Q22" s="188"/>
      <c r="R22" s="188"/>
      <c r="S22" s="188"/>
      <c r="T22" s="188"/>
      <c r="U22" s="188"/>
      <c r="V22" s="188"/>
      <c r="W22" s="46"/>
    </row>
    <row r="23" spans="1:23" ht="15.75" customHeight="1" outlineLevel="1">
      <c r="A23" s="50"/>
      <c r="B23" s="53"/>
      <c r="C23" s="54"/>
      <c r="D23" s="39"/>
      <c r="E23" s="211"/>
      <c r="F23" s="188"/>
      <c r="G23" s="188"/>
      <c r="H23" s="188"/>
      <c r="I23" s="188"/>
      <c r="J23" s="188"/>
      <c r="K23" s="188"/>
      <c r="L23" s="188"/>
      <c r="M23" s="188"/>
      <c r="N23" s="188"/>
      <c r="O23" s="188"/>
      <c r="P23" s="188"/>
      <c r="Q23" s="188"/>
      <c r="R23" s="188"/>
      <c r="S23" s="188"/>
      <c r="T23" s="188"/>
      <c r="U23" s="188"/>
      <c r="V23" s="188"/>
      <c r="W23" s="46"/>
    </row>
    <row r="24" spans="1:23" ht="15.75" customHeight="1" outlineLevel="1">
      <c r="A24" s="50"/>
      <c r="B24" s="53"/>
      <c r="C24" s="54"/>
      <c r="D24" s="39"/>
      <c r="E24" s="211"/>
      <c r="F24" s="188"/>
      <c r="G24" s="188"/>
      <c r="H24" s="188"/>
      <c r="I24" s="188"/>
      <c r="J24" s="188"/>
      <c r="K24" s="188"/>
      <c r="L24" s="188"/>
      <c r="M24" s="188"/>
      <c r="N24" s="188"/>
      <c r="O24" s="188"/>
      <c r="P24" s="188"/>
      <c r="Q24" s="188"/>
      <c r="R24" s="188"/>
      <c r="S24" s="188"/>
      <c r="T24" s="188"/>
      <c r="U24" s="188"/>
      <c r="V24" s="188"/>
      <c r="W24" s="46"/>
    </row>
    <row r="25" spans="1:23" ht="15.75" customHeight="1" outlineLevel="1">
      <c r="A25" s="50"/>
      <c r="B25" s="53"/>
      <c r="C25" s="54"/>
      <c r="D25" s="39"/>
      <c r="E25" s="211"/>
      <c r="F25" s="188"/>
      <c r="G25" s="188"/>
      <c r="H25" s="188"/>
      <c r="I25" s="188"/>
      <c r="J25" s="188"/>
      <c r="K25" s="188"/>
      <c r="L25" s="188"/>
      <c r="M25" s="188"/>
      <c r="N25" s="188"/>
      <c r="O25" s="188"/>
      <c r="P25" s="188"/>
      <c r="Q25" s="188"/>
      <c r="R25" s="188"/>
      <c r="S25" s="188"/>
      <c r="T25" s="188"/>
      <c r="U25" s="188"/>
      <c r="V25" s="188"/>
      <c r="W25" s="46"/>
    </row>
    <row r="26" spans="1:23" ht="34">
      <c r="A26" s="43">
        <v>2</v>
      </c>
      <c r="B26" s="44" t="s">
        <v>38</v>
      </c>
      <c r="C26" s="58" t="s">
        <v>39</v>
      </c>
      <c r="D26" s="39"/>
      <c r="E26" s="211"/>
      <c r="F26" s="188"/>
      <c r="G26" s="188"/>
      <c r="H26" s="188"/>
      <c r="I26" s="188"/>
      <c r="J26" s="188"/>
      <c r="K26" s="188"/>
      <c r="L26" s="188"/>
      <c r="M26" s="188"/>
      <c r="N26" s="188"/>
      <c r="O26" s="188"/>
      <c r="P26" s="188"/>
      <c r="Q26" s="188"/>
      <c r="R26" s="188"/>
      <c r="S26" s="188"/>
      <c r="T26" s="188"/>
      <c r="U26" s="188"/>
      <c r="V26" s="188"/>
      <c r="W26" s="46"/>
    </row>
    <row r="27" spans="1:23" ht="15.75" customHeight="1">
      <c r="A27" s="47" t="s">
        <v>40</v>
      </c>
      <c r="B27" s="48" t="s">
        <v>41</v>
      </c>
      <c r="C27" s="49"/>
      <c r="D27" s="39"/>
      <c r="E27" s="211"/>
      <c r="F27" s="188"/>
      <c r="G27" s="188"/>
      <c r="H27" s="188"/>
      <c r="I27" s="188"/>
      <c r="J27" s="188"/>
      <c r="K27" s="188"/>
      <c r="L27" s="188"/>
      <c r="M27" s="188"/>
      <c r="N27" s="188"/>
      <c r="O27" s="188"/>
      <c r="P27" s="188"/>
      <c r="Q27" s="188"/>
      <c r="R27" s="188"/>
      <c r="S27" s="188"/>
      <c r="T27" s="188"/>
      <c r="U27" s="188"/>
      <c r="V27" s="188"/>
      <c r="W27" s="46"/>
    </row>
    <row r="28" spans="1:23" ht="15.75" customHeight="1" outlineLevel="1">
      <c r="A28" s="50"/>
      <c r="B28" s="57" t="s">
        <v>42</v>
      </c>
      <c r="C28" s="56" t="s">
        <v>43</v>
      </c>
      <c r="D28" s="39"/>
      <c r="E28" s="211"/>
      <c r="F28" s="188"/>
      <c r="G28" s="188"/>
      <c r="H28" s="188"/>
      <c r="I28" s="188"/>
      <c r="J28" s="188"/>
      <c r="K28" s="188"/>
      <c r="L28" s="188"/>
      <c r="M28" s="188"/>
      <c r="N28" s="188"/>
      <c r="O28" s="188"/>
      <c r="P28" s="188"/>
      <c r="Q28" s="188"/>
      <c r="R28" s="188"/>
      <c r="S28" s="188"/>
      <c r="T28" s="188"/>
      <c r="U28" s="188"/>
      <c r="V28" s="188"/>
      <c r="W28" s="46"/>
    </row>
    <row r="29" spans="1:23" ht="15.75" customHeight="1" outlineLevel="1">
      <c r="A29" s="50"/>
      <c r="B29" s="57" t="s">
        <v>44</v>
      </c>
      <c r="C29" s="56" t="s">
        <v>45</v>
      </c>
      <c r="D29" s="39"/>
      <c r="E29" s="59"/>
      <c r="F29" s="46"/>
      <c r="G29" s="46"/>
      <c r="H29" s="46"/>
      <c r="I29" s="46"/>
      <c r="J29" s="46"/>
      <c r="K29" s="46"/>
      <c r="L29" s="46"/>
      <c r="M29" s="46"/>
      <c r="N29" s="46"/>
      <c r="O29" s="46"/>
      <c r="P29" s="46"/>
      <c r="Q29" s="46"/>
      <c r="R29" s="46"/>
      <c r="S29" s="46"/>
      <c r="T29" s="46"/>
      <c r="U29" s="46"/>
      <c r="V29" s="46"/>
      <c r="W29" s="46"/>
    </row>
    <row r="30" spans="1:23" ht="15.75" customHeight="1" outlineLevel="1">
      <c r="A30" s="50"/>
      <c r="B30" s="57" t="s">
        <v>46</v>
      </c>
      <c r="C30" s="56" t="s">
        <v>47</v>
      </c>
      <c r="D30" s="39"/>
      <c r="E30" s="59"/>
      <c r="F30" s="46"/>
      <c r="G30" s="46"/>
      <c r="H30" s="46"/>
      <c r="I30" s="46"/>
      <c r="J30" s="46"/>
      <c r="K30" s="46"/>
      <c r="L30" s="46"/>
      <c r="M30" s="46"/>
      <c r="N30" s="46"/>
      <c r="O30" s="46"/>
      <c r="P30" s="46"/>
      <c r="Q30" s="46"/>
      <c r="R30" s="46"/>
      <c r="S30" s="46"/>
      <c r="T30" s="46"/>
      <c r="U30" s="46"/>
      <c r="V30" s="46"/>
      <c r="W30" s="46"/>
    </row>
    <row r="31" spans="1:23" ht="15.75" customHeight="1" outlineLevel="1">
      <c r="A31" s="50"/>
      <c r="B31" s="53"/>
      <c r="C31" s="54"/>
      <c r="D31" s="39"/>
      <c r="E31" s="59"/>
      <c r="F31" s="46"/>
      <c r="G31" s="46"/>
      <c r="H31" s="46"/>
      <c r="I31" s="46"/>
      <c r="J31" s="46"/>
      <c r="K31" s="46"/>
      <c r="L31" s="46"/>
      <c r="M31" s="46"/>
      <c r="N31" s="46"/>
      <c r="O31" s="46"/>
      <c r="P31" s="46"/>
      <c r="Q31" s="46"/>
      <c r="R31" s="46"/>
      <c r="S31" s="46"/>
      <c r="T31" s="46"/>
      <c r="U31" s="46"/>
      <c r="V31" s="46"/>
      <c r="W31" s="46"/>
    </row>
    <row r="32" spans="1:23" ht="15.75" customHeight="1" outlineLevel="1">
      <c r="A32" s="50"/>
      <c r="B32" s="53"/>
      <c r="C32" s="54"/>
      <c r="D32" s="39"/>
      <c r="E32" s="59"/>
      <c r="F32" s="46"/>
      <c r="G32" s="46"/>
      <c r="H32" s="46"/>
      <c r="I32" s="46"/>
      <c r="J32" s="46"/>
      <c r="K32" s="46"/>
      <c r="L32" s="46"/>
      <c r="M32" s="46"/>
      <c r="N32" s="46"/>
      <c r="O32" s="46"/>
      <c r="P32" s="46"/>
      <c r="Q32" s="46"/>
      <c r="R32" s="46"/>
      <c r="S32" s="46"/>
      <c r="T32" s="46"/>
      <c r="U32" s="46"/>
      <c r="V32" s="46"/>
      <c r="W32" s="46"/>
    </row>
    <row r="33" spans="1:23" ht="15.75" customHeight="1" outlineLevel="1">
      <c r="A33" s="50"/>
      <c r="B33" s="53"/>
      <c r="C33" s="54"/>
      <c r="D33" s="39"/>
      <c r="E33" s="59"/>
      <c r="F33" s="46"/>
      <c r="G33" s="46"/>
      <c r="H33" s="46"/>
      <c r="I33" s="46"/>
      <c r="J33" s="46"/>
      <c r="K33" s="46"/>
      <c r="L33" s="46"/>
      <c r="M33" s="46"/>
      <c r="N33" s="46"/>
      <c r="O33" s="46"/>
      <c r="P33" s="46"/>
      <c r="Q33" s="46"/>
      <c r="R33" s="46"/>
      <c r="S33" s="46"/>
      <c r="T33" s="46"/>
      <c r="U33" s="46"/>
      <c r="V33" s="46"/>
      <c r="W33" s="46"/>
    </row>
    <row r="34" spans="1:23" ht="15.75" customHeight="1" outlineLevel="1">
      <c r="A34" s="50"/>
      <c r="B34" s="53"/>
      <c r="C34" s="54"/>
      <c r="D34" s="39"/>
      <c r="E34" s="59"/>
      <c r="F34" s="46"/>
      <c r="G34" s="46"/>
      <c r="H34" s="46"/>
      <c r="I34" s="46"/>
      <c r="J34" s="46"/>
      <c r="K34" s="46"/>
      <c r="L34" s="46"/>
      <c r="M34" s="46"/>
      <c r="N34" s="46"/>
      <c r="O34" s="46"/>
      <c r="P34" s="46"/>
      <c r="Q34" s="46"/>
      <c r="R34" s="46"/>
      <c r="S34" s="46"/>
      <c r="T34" s="46"/>
      <c r="U34" s="46"/>
      <c r="V34" s="46"/>
      <c r="W34" s="46"/>
    </row>
    <row r="35" spans="1:23" ht="15.75" customHeight="1" outlineLevel="1">
      <c r="A35" s="50"/>
      <c r="B35" s="53"/>
      <c r="C35" s="54"/>
      <c r="D35" s="39"/>
      <c r="E35" s="59"/>
      <c r="F35" s="46"/>
      <c r="G35" s="46"/>
      <c r="H35" s="46"/>
      <c r="I35" s="46"/>
      <c r="J35" s="46"/>
      <c r="K35" s="46"/>
      <c r="L35" s="46"/>
      <c r="M35" s="46"/>
      <c r="N35" s="46"/>
      <c r="O35" s="46"/>
      <c r="P35" s="46"/>
      <c r="Q35" s="46"/>
      <c r="R35" s="46"/>
      <c r="S35" s="46"/>
      <c r="T35" s="46"/>
      <c r="U35" s="46"/>
      <c r="V35" s="46"/>
      <c r="W35" s="46"/>
    </row>
    <row r="36" spans="1:23" ht="15.75" customHeight="1" outlineLevel="1">
      <c r="A36" s="50"/>
      <c r="B36" s="53"/>
      <c r="C36" s="54"/>
      <c r="D36" s="39"/>
      <c r="E36" s="59"/>
      <c r="F36" s="46"/>
      <c r="G36" s="46"/>
      <c r="H36" s="46"/>
      <c r="I36" s="46"/>
      <c r="J36" s="46"/>
      <c r="K36" s="46"/>
      <c r="L36" s="46"/>
      <c r="M36" s="46"/>
      <c r="N36" s="46"/>
      <c r="O36" s="46"/>
      <c r="P36" s="46"/>
      <c r="Q36" s="46"/>
      <c r="R36" s="46"/>
      <c r="S36" s="46"/>
      <c r="T36" s="46"/>
      <c r="U36" s="46"/>
      <c r="V36" s="46"/>
      <c r="W36" s="46"/>
    </row>
    <row r="37" spans="1:23" ht="15.75" customHeight="1" outlineLevel="1">
      <c r="A37" s="50"/>
      <c r="B37" s="53"/>
      <c r="C37" s="54"/>
      <c r="D37" s="39"/>
      <c r="E37" s="59"/>
      <c r="F37" s="46"/>
      <c r="G37" s="46"/>
      <c r="H37" s="46"/>
      <c r="I37" s="46"/>
      <c r="J37" s="46"/>
      <c r="K37" s="46"/>
      <c r="L37" s="46"/>
      <c r="M37" s="46"/>
      <c r="N37" s="46"/>
      <c r="O37" s="46"/>
      <c r="P37" s="46"/>
      <c r="Q37" s="46"/>
      <c r="R37" s="46"/>
      <c r="S37" s="46"/>
      <c r="T37" s="46"/>
      <c r="U37" s="46"/>
      <c r="V37" s="46"/>
      <c r="W37" s="46"/>
    </row>
    <row r="38" spans="1:23" ht="15.75" customHeight="1">
      <c r="A38" s="47" t="s">
        <v>48</v>
      </c>
      <c r="B38" s="48" t="s">
        <v>49</v>
      </c>
      <c r="C38" s="49"/>
      <c r="D38" s="39"/>
      <c r="E38" s="59"/>
      <c r="F38" s="46"/>
      <c r="G38" s="46"/>
      <c r="H38" s="46"/>
      <c r="I38" s="46"/>
      <c r="J38" s="46"/>
      <c r="K38" s="46"/>
      <c r="L38" s="46"/>
      <c r="M38" s="46"/>
      <c r="N38" s="46"/>
      <c r="O38" s="46"/>
      <c r="P38" s="46"/>
      <c r="Q38" s="46"/>
      <c r="R38" s="46"/>
      <c r="S38" s="46"/>
      <c r="T38" s="46"/>
      <c r="U38" s="46"/>
      <c r="V38" s="46"/>
      <c r="W38" s="46"/>
    </row>
    <row r="39" spans="1:23" ht="15.75" customHeight="1" outlineLevel="1">
      <c r="A39" s="50"/>
      <c r="B39" s="51" t="s">
        <v>50</v>
      </c>
      <c r="C39" s="60" t="s">
        <v>381</v>
      </c>
      <c r="D39" s="39"/>
      <c r="E39" s="59"/>
      <c r="F39" s="46"/>
      <c r="G39" s="46"/>
      <c r="H39" s="46"/>
      <c r="I39" s="46"/>
      <c r="J39" s="46"/>
      <c r="K39" s="46"/>
      <c r="L39" s="46"/>
      <c r="M39" s="46"/>
      <c r="N39" s="46"/>
      <c r="O39" s="46"/>
      <c r="P39" s="46"/>
      <c r="Q39" s="46"/>
      <c r="R39" s="46"/>
      <c r="S39" s="46"/>
      <c r="T39" s="46"/>
      <c r="U39" s="46"/>
      <c r="V39" s="46"/>
      <c r="W39" s="46"/>
    </row>
    <row r="40" spans="1:23" ht="15.75" customHeight="1" outlineLevel="1">
      <c r="A40" s="50"/>
      <c r="B40" s="270" t="s">
        <v>379</v>
      </c>
      <c r="C40" s="60" t="s">
        <v>380</v>
      </c>
      <c r="D40" s="39"/>
      <c r="E40" s="59"/>
      <c r="F40" s="46"/>
      <c r="G40" s="46"/>
      <c r="H40" s="46"/>
      <c r="I40" s="46"/>
      <c r="J40" s="46"/>
      <c r="K40" s="46"/>
      <c r="L40" s="46"/>
      <c r="M40" s="46"/>
      <c r="N40" s="46"/>
      <c r="O40" s="46"/>
      <c r="P40" s="46"/>
      <c r="Q40" s="46"/>
      <c r="R40" s="46"/>
      <c r="S40" s="46"/>
      <c r="T40" s="46"/>
      <c r="U40" s="46"/>
      <c r="V40" s="46"/>
      <c r="W40" s="46"/>
    </row>
    <row r="41" spans="1:23" ht="15.75" customHeight="1" outlineLevel="1">
      <c r="A41" s="50"/>
      <c r="B41" s="270" t="s">
        <v>382</v>
      </c>
      <c r="C41" s="60" t="s">
        <v>383</v>
      </c>
      <c r="D41" s="39"/>
      <c r="E41" s="59"/>
      <c r="F41" s="46"/>
      <c r="G41" s="46"/>
      <c r="H41" s="46"/>
      <c r="I41" s="46"/>
      <c r="J41" s="46"/>
      <c r="K41" s="46"/>
      <c r="L41" s="46"/>
      <c r="M41" s="46"/>
      <c r="N41" s="46"/>
      <c r="O41" s="46"/>
      <c r="P41" s="46"/>
      <c r="Q41" s="46"/>
      <c r="R41" s="46"/>
      <c r="S41" s="46"/>
      <c r="T41" s="46"/>
      <c r="U41" s="46"/>
      <c r="V41" s="46"/>
      <c r="W41" s="46"/>
    </row>
    <row r="42" spans="1:23" ht="15.75" customHeight="1" outlineLevel="1">
      <c r="A42" s="50"/>
      <c r="B42" s="60" t="s">
        <v>51</v>
      </c>
      <c r="C42" s="60" t="s">
        <v>384</v>
      </c>
      <c r="D42" s="39"/>
      <c r="E42" s="59"/>
      <c r="F42" s="46"/>
      <c r="G42" s="46"/>
      <c r="H42" s="46"/>
      <c r="I42" s="46"/>
      <c r="J42" s="46"/>
      <c r="K42" s="46"/>
      <c r="L42" s="46"/>
      <c r="M42" s="46"/>
      <c r="N42" s="46"/>
      <c r="O42" s="46"/>
      <c r="P42" s="46"/>
      <c r="Q42" s="46"/>
      <c r="R42" s="46"/>
      <c r="S42" s="46"/>
      <c r="T42" s="46"/>
      <c r="U42" s="46"/>
      <c r="V42" s="46"/>
      <c r="W42" s="46"/>
    </row>
    <row r="43" spans="1:23" ht="15.75" customHeight="1" outlineLevel="1">
      <c r="A43" s="50"/>
      <c r="D43" s="39"/>
      <c r="E43" s="59"/>
      <c r="F43" s="46"/>
      <c r="G43" s="46"/>
      <c r="H43" s="46"/>
      <c r="I43" s="46"/>
      <c r="J43" s="46"/>
      <c r="K43" s="46"/>
      <c r="L43" s="46"/>
      <c r="M43" s="46"/>
      <c r="N43" s="46"/>
      <c r="O43" s="46"/>
      <c r="P43" s="46"/>
      <c r="Q43" s="46"/>
      <c r="R43" s="46"/>
      <c r="S43" s="46"/>
      <c r="T43" s="46"/>
      <c r="U43" s="46"/>
      <c r="V43" s="46"/>
      <c r="W43" s="46"/>
    </row>
    <row r="44" spans="1:23" ht="15.75" customHeight="1" outlineLevel="1">
      <c r="A44" s="50"/>
      <c r="B44" s="53"/>
      <c r="C44" s="54"/>
      <c r="D44" s="39"/>
      <c r="E44" s="59"/>
      <c r="F44" s="46"/>
      <c r="G44" s="46"/>
      <c r="H44" s="46"/>
      <c r="I44" s="46"/>
      <c r="J44" s="46"/>
      <c r="K44" s="46"/>
      <c r="L44" s="46"/>
      <c r="M44" s="46"/>
      <c r="N44" s="46"/>
      <c r="O44" s="46"/>
      <c r="P44" s="46"/>
      <c r="Q44" s="46"/>
      <c r="R44" s="46"/>
      <c r="S44" s="46"/>
      <c r="T44" s="46"/>
      <c r="U44" s="46"/>
      <c r="V44" s="46"/>
      <c r="W44" s="46"/>
    </row>
    <row r="45" spans="1:23" ht="15.75" customHeight="1" outlineLevel="1">
      <c r="A45" s="50"/>
      <c r="B45" s="53"/>
      <c r="C45" s="54"/>
      <c r="D45" s="39"/>
      <c r="E45" s="59"/>
      <c r="F45" s="46"/>
      <c r="G45" s="46"/>
      <c r="H45" s="46"/>
      <c r="I45" s="46"/>
      <c r="J45" s="46"/>
      <c r="K45" s="46"/>
      <c r="L45" s="46"/>
      <c r="M45" s="46"/>
      <c r="N45" s="46"/>
      <c r="O45" s="46"/>
      <c r="P45" s="46"/>
      <c r="Q45" s="46"/>
      <c r="R45" s="46"/>
      <c r="S45" s="46"/>
      <c r="T45" s="46"/>
      <c r="U45" s="46"/>
      <c r="V45" s="46"/>
      <c r="W45" s="46"/>
    </row>
    <row r="46" spans="1:23" ht="15.75" customHeight="1" outlineLevel="1">
      <c r="A46" s="50"/>
      <c r="B46" s="53"/>
      <c r="C46" s="54"/>
      <c r="D46" s="39"/>
      <c r="E46" s="59"/>
      <c r="F46" s="46"/>
      <c r="G46" s="46"/>
      <c r="H46" s="46"/>
      <c r="I46" s="46"/>
      <c r="J46" s="46"/>
      <c r="K46" s="46"/>
      <c r="L46" s="46"/>
      <c r="M46" s="46"/>
      <c r="N46" s="46"/>
      <c r="O46" s="46"/>
      <c r="P46" s="46"/>
      <c r="Q46" s="46"/>
      <c r="R46" s="46"/>
      <c r="S46" s="46"/>
      <c r="T46" s="46"/>
      <c r="U46" s="46"/>
      <c r="V46" s="46"/>
      <c r="W46" s="46"/>
    </row>
    <row r="47" spans="1:23" ht="15.75" customHeight="1" outlineLevel="1">
      <c r="A47" s="50"/>
      <c r="B47" s="53"/>
      <c r="C47" s="54"/>
      <c r="D47" s="39"/>
      <c r="E47" s="59"/>
      <c r="F47" s="46"/>
      <c r="G47" s="46"/>
      <c r="H47" s="46"/>
      <c r="I47" s="46"/>
      <c r="J47" s="46"/>
      <c r="K47" s="46"/>
      <c r="L47" s="46"/>
      <c r="M47" s="46"/>
      <c r="N47" s="46"/>
      <c r="O47" s="46"/>
      <c r="P47" s="46"/>
      <c r="Q47" s="46"/>
      <c r="R47" s="46"/>
      <c r="S47" s="46"/>
      <c r="T47" s="46"/>
      <c r="U47" s="46"/>
      <c r="V47" s="46"/>
      <c r="W47" s="46"/>
    </row>
    <row r="48" spans="1:23" ht="15.75" customHeight="1" outlineLevel="1">
      <c r="A48" s="50"/>
      <c r="B48" s="53"/>
      <c r="C48" s="54"/>
      <c r="D48" s="39"/>
      <c r="E48" s="59"/>
      <c r="F48" s="46"/>
      <c r="G48" s="46"/>
      <c r="H48" s="46"/>
      <c r="I48" s="46"/>
      <c r="J48" s="46"/>
      <c r="K48" s="46"/>
      <c r="L48" s="46"/>
      <c r="M48" s="46"/>
      <c r="N48" s="46"/>
      <c r="O48" s="46"/>
      <c r="P48" s="46"/>
      <c r="Q48" s="46"/>
      <c r="R48" s="46"/>
      <c r="S48" s="46"/>
      <c r="T48" s="46"/>
      <c r="U48" s="46"/>
      <c r="V48" s="46"/>
      <c r="W48" s="46"/>
    </row>
    <row r="49" spans="1:23" ht="15.75" customHeight="1">
      <c r="A49" s="61"/>
      <c r="B49" s="61"/>
      <c r="C49" s="61"/>
      <c r="D49" s="25"/>
      <c r="E49" s="59"/>
      <c r="F49" s="46"/>
      <c r="G49" s="46"/>
      <c r="H49" s="46"/>
      <c r="I49" s="46"/>
      <c r="J49" s="46"/>
      <c r="K49" s="46"/>
      <c r="L49" s="46"/>
      <c r="M49" s="46"/>
      <c r="N49" s="46"/>
      <c r="O49" s="46"/>
      <c r="P49" s="46"/>
      <c r="Q49" s="46"/>
      <c r="R49" s="46"/>
      <c r="S49" s="46"/>
      <c r="T49" s="46"/>
      <c r="U49" s="46"/>
      <c r="V49" s="46"/>
      <c r="W49" s="46"/>
    </row>
    <row r="50" spans="1:23" ht="15.75" customHeight="1">
      <c r="A50" s="25"/>
      <c r="B50" s="25"/>
      <c r="C50" s="25"/>
      <c r="D50" s="25"/>
      <c r="E50" s="59"/>
      <c r="F50" s="46"/>
      <c r="G50" s="46"/>
      <c r="H50" s="46"/>
      <c r="I50" s="46"/>
      <c r="J50" s="46"/>
      <c r="K50" s="46"/>
      <c r="L50" s="46"/>
      <c r="M50" s="46"/>
      <c r="N50" s="46"/>
      <c r="O50" s="46"/>
      <c r="P50" s="46"/>
      <c r="Q50" s="46"/>
      <c r="R50" s="46"/>
      <c r="S50" s="46"/>
      <c r="T50" s="46"/>
      <c r="U50" s="46"/>
      <c r="V50" s="46"/>
      <c r="W50" s="46"/>
    </row>
    <row r="51" spans="1:23" ht="15.75" customHeight="1">
      <c r="A51" s="25"/>
      <c r="B51" s="25"/>
      <c r="C51" s="25"/>
      <c r="D51" s="25"/>
      <c r="E51" s="59"/>
      <c r="F51" s="46"/>
      <c r="G51" s="46"/>
      <c r="H51" s="46"/>
      <c r="I51" s="46"/>
      <c r="J51" s="46"/>
      <c r="K51" s="46"/>
      <c r="L51" s="46"/>
      <c r="M51" s="46"/>
      <c r="N51" s="46"/>
      <c r="O51" s="46"/>
      <c r="P51" s="46"/>
      <c r="Q51" s="46"/>
      <c r="R51" s="46"/>
      <c r="S51" s="46"/>
      <c r="T51" s="46"/>
      <c r="U51" s="46"/>
      <c r="V51" s="46"/>
      <c r="W51" s="46"/>
    </row>
    <row r="52" spans="1:23" ht="15.75" customHeight="1">
      <c r="A52" s="25"/>
      <c r="B52" s="25"/>
      <c r="C52" s="25"/>
      <c r="D52" s="25"/>
      <c r="E52" s="62"/>
      <c r="F52" s="63"/>
      <c r="G52" s="63"/>
      <c r="H52" s="63"/>
      <c r="I52" s="63"/>
      <c r="J52" s="63"/>
      <c r="K52" s="63"/>
      <c r="L52" s="63"/>
      <c r="M52" s="63"/>
      <c r="N52" s="63"/>
      <c r="O52" s="63"/>
      <c r="P52" s="63"/>
      <c r="Q52" s="63"/>
      <c r="R52" s="63"/>
      <c r="S52" s="63"/>
      <c r="T52" s="63"/>
      <c r="U52" s="63"/>
      <c r="V52" s="63"/>
      <c r="W52" s="63"/>
    </row>
    <row r="53" spans="1:23" ht="15.75" customHeight="1">
      <c r="A53" s="25"/>
      <c r="B53" s="25"/>
      <c r="C53" s="25"/>
      <c r="D53" s="25"/>
      <c r="E53" s="25"/>
      <c r="F53" s="25"/>
      <c r="G53" s="25"/>
      <c r="H53" s="25"/>
      <c r="I53" s="25"/>
      <c r="J53" s="25"/>
      <c r="K53" s="25"/>
      <c r="L53" s="25"/>
      <c r="M53" s="25"/>
      <c r="N53" s="25"/>
      <c r="O53" s="25"/>
      <c r="P53" s="25"/>
      <c r="Q53" s="25"/>
      <c r="R53" s="25"/>
      <c r="S53" s="25"/>
      <c r="T53" s="25"/>
      <c r="U53" s="25"/>
      <c r="V53" s="25"/>
      <c r="W53" s="25"/>
    </row>
    <row r="54" spans="1:23" ht="15.75" customHeight="1">
      <c r="A54" s="25"/>
      <c r="B54" s="25"/>
      <c r="C54" s="25"/>
      <c r="D54" s="25"/>
      <c r="E54" s="25"/>
      <c r="F54" s="25"/>
      <c r="G54" s="25"/>
      <c r="H54" s="25"/>
      <c r="I54" s="25"/>
      <c r="J54" s="25"/>
      <c r="K54" s="25"/>
      <c r="L54" s="25"/>
      <c r="M54" s="25"/>
      <c r="N54" s="25"/>
      <c r="O54" s="25"/>
      <c r="P54" s="25"/>
      <c r="Q54" s="25"/>
      <c r="R54" s="25"/>
      <c r="S54" s="25"/>
      <c r="T54" s="25"/>
      <c r="U54" s="25"/>
      <c r="V54" s="25"/>
      <c r="W54" s="25"/>
    </row>
    <row r="55" spans="1:23" ht="15.75" customHeight="1">
      <c r="A55" s="25"/>
      <c r="B55" s="25"/>
      <c r="C55" s="25"/>
      <c r="D55" s="25"/>
      <c r="E55" s="25"/>
      <c r="F55" s="25"/>
      <c r="G55" s="25"/>
      <c r="H55" s="25"/>
      <c r="I55" s="25"/>
      <c r="J55" s="25"/>
      <c r="K55" s="25"/>
      <c r="L55" s="25"/>
      <c r="M55" s="25"/>
      <c r="N55" s="25"/>
      <c r="O55" s="25"/>
      <c r="P55" s="25"/>
      <c r="Q55" s="25"/>
      <c r="R55" s="25"/>
      <c r="S55" s="25"/>
      <c r="T55" s="25"/>
      <c r="U55" s="25"/>
      <c r="V55" s="25"/>
      <c r="W55" s="25"/>
    </row>
    <row r="56" spans="1:23" ht="15.75" customHeight="1">
      <c r="A56" s="25"/>
      <c r="B56" s="25"/>
      <c r="C56" s="25"/>
      <c r="D56" s="25"/>
      <c r="E56" s="25"/>
      <c r="F56" s="25"/>
      <c r="G56" s="25"/>
      <c r="H56" s="25"/>
      <c r="I56" s="25"/>
      <c r="J56" s="25"/>
      <c r="K56" s="25"/>
      <c r="L56" s="25"/>
      <c r="M56" s="25"/>
      <c r="N56" s="25"/>
      <c r="O56" s="25"/>
      <c r="P56" s="25"/>
      <c r="Q56" s="25"/>
      <c r="R56" s="25"/>
      <c r="S56" s="25"/>
      <c r="T56" s="25"/>
      <c r="U56" s="25"/>
      <c r="V56" s="25"/>
      <c r="W56" s="25"/>
    </row>
    <row r="57" spans="1:23" ht="15.75" customHeight="1">
      <c r="A57" s="25"/>
      <c r="B57" s="25"/>
      <c r="C57" s="25"/>
      <c r="D57" s="25"/>
      <c r="E57" s="25"/>
      <c r="F57" s="25"/>
      <c r="G57" s="25"/>
      <c r="H57" s="25"/>
      <c r="I57" s="25"/>
      <c r="J57" s="25"/>
      <c r="K57" s="25"/>
      <c r="L57" s="25"/>
      <c r="M57" s="25"/>
      <c r="N57" s="25"/>
      <c r="O57" s="25"/>
      <c r="P57" s="25"/>
      <c r="Q57" s="25"/>
      <c r="R57" s="25"/>
      <c r="S57" s="25"/>
      <c r="T57" s="25"/>
      <c r="U57" s="25"/>
      <c r="V57" s="25"/>
      <c r="W57" s="25"/>
    </row>
    <row r="58" spans="1:23" ht="15.75" customHeight="1">
      <c r="A58" s="25"/>
      <c r="B58" s="25"/>
      <c r="C58" s="25"/>
      <c r="D58" s="25"/>
      <c r="E58" s="25"/>
      <c r="F58" s="25"/>
      <c r="G58" s="25"/>
      <c r="H58" s="25"/>
      <c r="I58" s="25"/>
      <c r="J58" s="25"/>
      <c r="K58" s="25"/>
      <c r="L58" s="25"/>
      <c r="M58" s="25"/>
      <c r="N58" s="25"/>
      <c r="O58" s="25"/>
      <c r="P58" s="25"/>
      <c r="Q58" s="25"/>
      <c r="R58" s="25"/>
      <c r="S58" s="25"/>
      <c r="T58" s="25"/>
      <c r="U58" s="25"/>
      <c r="V58" s="25"/>
      <c r="W58" s="25"/>
    </row>
    <row r="59" spans="1:23" ht="15.75" customHeight="1">
      <c r="A59" s="25"/>
      <c r="B59" s="25"/>
      <c r="C59" s="25"/>
      <c r="D59" s="25"/>
      <c r="E59" s="25"/>
      <c r="F59" s="25"/>
      <c r="G59" s="25"/>
      <c r="H59" s="25"/>
      <c r="I59" s="25"/>
      <c r="J59" s="25"/>
      <c r="K59" s="25"/>
      <c r="L59" s="25"/>
      <c r="M59" s="25"/>
      <c r="N59" s="25"/>
      <c r="O59" s="25"/>
      <c r="P59" s="25"/>
      <c r="Q59" s="25"/>
      <c r="R59" s="25"/>
      <c r="S59" s="25"/>
      <c r="T59" s="25"/>
      <c r="U59" s="25"/>
      <c r="V59" s="25"/>
      <c r="W59" s="25"/>
    </row>
    <row r="60" spans="1:23" ht="15.75" customHeight="1">
      <c r="A60" s="25"/>
      <c r="B60" s="25"/>
      <c r="C60" s="25"/>
      <c r="D60" s="25"/>
      <c r="E60" s="25"/>
      <c r="F60" s="25"/>
      <c r="G60" s="25"/>
      <c r="H60" s="25"/>
      <c r="I60" s="25"/>
      <c r="J60" s="25"/>
      <c r="K60" s="25"/>
      <c r="L60" s="25"/>
      <c r="M60" s="25"/>
      <c r="N60" s="25"/>
      <c r="O60" s="25"/>
      <c r="P60" s="25"/>
      <c r="Q60" s="25"/>
      <c r="R60" s="25"/>
      <c r="S60" s="25"/>
      <c r="T60" s="25"/>
      <c r="U60" s="25"/>
      <c r="V60" s="25"/>
      <c r="W60" s="25"/>
    </row>
    <row r="61" spans="1:23" ht="15.75" customHeight="1">
      <c r="A61" s="25"/>
      <c r="B61" s="25"/>
      <c r="C61" s="25"/>
      <c r="D61" s="25"/>
      <c r="E61" s="25"/>
      <c r="F61" s="25"/>
      <c r="G61" s="25"/>
      <c r="H61" s="25"/>
      <c r="I61" s="25"/>
      <c r="J61" s="25"/>
      <c r="K61" s="25"/>
      <c r="L61" s="25"/>
      <c r="M61" s="25"/>
      <c r="N61" s="25"/>
      <c r="O61" s="25"/>
      <c r="P61" s="25"/>
      <c r="Q61" s="25"/>
      <c r="R61" s="25"/>
      <c r="S61" s="25"/>
      <c r="T61" s="25"/>
      <c r="U61" s="25"/>
      <c r="V61" s="25"/>
      <c r="W61" s="25"/>
    </row>
    <row r="62" spans="1:23" ht="15.75" customHeight="1">
      <c r="A62" s="25"/>
      <c r="B62" s="25"/>
      <c r="C62" s="25"/>
      <c r="D62" s="25"/>
      <c r="E62" s="25"/>
      <c r="F62" s="25"/>
      <c r="G62" s="25"/>
      <c r="H62" s="25"/>
      <c r="I62" s="25"/>
      <c r="J62" s="25"/>
      <c r="K62" s="25"/>
      <c r="L62" s="25"/>
      <c r="M62" s="25"/>
      <c r="N62" s="25"/>
      <c r="O62" s="25"/>
      <c r="P62" s="25"/>
      <c r="Q62" s="25"/>
      <c r="R62" s="25"/>
      <c r="S62" s="25"/>
      <c r="T62" s="25"/>
      <c r="U62" s="25"/>
      <c r="V62" s="25"/>
      <c r="W62" s="25"/>
    </row>
    <row r="63" spans="1:23" ht="15.75" customHeight="1">
      <c r="A63" s="25"/>
      <c r="B63" s="25"/>
      <c r="C63" s="25"/>
      <c r="D63" s="25"/>
      <c r="E63" s="25"/>
      <c r="F63" s="25"/>
      <c r="G63" s="25"/>
      <c r="H63" s="25"/>
      <c r="I63" s="25"/>
      <c r="J63" s="25"/>
      <c r="K63" s="25"/>
      <c r="L63" s="25"/>
      <c r="M63" s="25"/>
      <c r="N63" s="25"/>
      <c r="O63" s="25"/>
      <c r="P63" s="25"/>
      <c r="Q63" s="25"/>
      <c r="R63" s="25"/>
      <c r="S63" s="25"/>
      <c r="T63" s="25"/>
      <c r="U63" s="25"/>
      <c r="V63" s="25"/>
      <c r="W63" s="25"/>
    </row>
    <row r="64" spans="1:23" ht="15.75" customHeight="1">
      <c r="A64" s="25"/>
      <c r="B64" s="25"/>
      <c r="C64" s="25"/>
      <c r="D64" s="25"/>
      <c r="E64" s="25"/>
      <c r="F64" s="25"/>
      <c r="G64" s="25"/>
      <c r="H64" s="25"/>
      <c r="I64" s="25"/>
      <c r="J64" s="25"/>
      <c r="K64" s="25"/>
      <c r="L64" s="25"/>
      <c r="M64" s="25"/>
      <c r="N64" s="25"/>
      <c r="O64" s="25"/>
      <c r="P64" s="25"/>
      <c r="Q64" s="25"/>
      <c r="R64" s="25"/>
      <c r="S64" s="25"/>
      <c r="T64" s="25"/>
      <c r="U64" s="25"/>
      <c r="V64" s="25"/>
      <c r="W64" s="25"/>
    </row>
    <row r="65" spans="1:23" ht="15.75" customHeight="1">
      <c r="A65" s="25"/>
      <c r="B65" s="25"/>
      <c r="C65" s="25"/>
      <c r="D65" s="25"/>
      <c r="E65" s="25"/>
      <c r="F65" s="25"/>
      <c r="G65" s="25"/>
      <c r="H65" s="25"/>
      <c r="I65" s="25"/>
      <c r="J65" s="25"/>
      <c r="K65" s="25"/>
      <c r="L65" s="25"/>
      <c r="M65" s="25"/>
      <c r="N65" s="25"/>
      <c r="O65" s="25"/>
      <c r="P65" s="25"/>
      <c r="Q65" s="25"/>
      <c r="R65" s="25"/>
      <c r="S65" s="25"/>
      <c r="T65" s="25"/>
      <c r="U65" s="25"/>
      <c r="V65" s="25"/>
      <c r="W65" s="25"/>
    </row>
    <row r="66" spans="1:23" ht="15.75" customHeight="1">
      <c r="A66" s="25"/>
      <c r="B66" s="25"/>
      <c r="C66" s="25"/>
      <c r="D66" s="25"/>
      <c r="E66" s="25"/>
      <c r="F66" s="25"/>
      <c r="G66" s="25"/>
      <c r="H66" s="25"/>
      <c r="I66" s="25"/>
      <c r="J66" s="25"/>
      <c r="K66" s="25"/>
      <c r="L66" s="25"/>
      <c r="M66" s="25"/>
      <c r="N66" s="25"/>
      <c r="O66" s="25"/>
      <c r="P66" s="25"/>
      <c r="Q66" s="25"/>
      <c r="R66" s="25"/>
      <c r="S66" s="25"/>
      <c r="T66" s="25"/>
      <c r="U66" s="25"/>
      <c r="V66" s="25"/>
      <c r="W66" s="25"/>
    </row>
    <row r="67" spans="1:23" ht="15.75" customHeight="1">
      <c r="A67" s="25"/>
      <c r="B67" s="25"/>
      <c r="C67" s="25"/>
      <c r="D67" s="25"/>
      <c r="E67" s="25"/>
      <c r="F67" s="25"/>
      <c r="G67" s="25"/>
      <c r="H67" s="25"/>
      <c r="I67" s="25"/>
      <c r="J67" s="25"/>
      <c r="K67" s="25"/>
      <c r="L67" s="25"/>
      <c r="M67" s="25"/>
      <c r="N67" s="25"/>
      <c r="O67" s="25"/>
      <c r="P67" s="25"/>
      <c r="Q67" s="25"/>
      <c r="R67" s="25"/>
      <c r="S67" s="25"/>
      <c r="T67" s="25"/>
      <c r="U67" s="25"/>
      <c r="V67" s="25"/>
      <c r="W67" s="25"/>
    </row>
    <row r="68" spans="1:23" ht="15.75" customHeight="1">
      <c r="A68" s="25"/>
      <c r="B68" s="25"/>
      <c r="C68" s="25"/>
      <c r="D68" s="25"/>
      <c r="E68" s="25"/>
      <c r="F68" s="25"/>
      <c r="G68" s="25"/>
      <c r="H68" s="25"/>
      <c r="I68" s="25"/>
      <c r="J68" s="25"/>
      <c r="K68" s="25"/>
      <c r="L68" s="25"/>
      <c r="M68" s="25"/>
      <c r="N68" s="25"/>
      <c r="O68" s="25"/>
      <c r="P68" s="25"/>
      <c r="Q68" s="25"/>
      <c r="R68" s="25"/>
      <c r="S68" s="25"/>
      <c r="T68" s="25"/>
      <c r="U68" s="25"/>
      <c r="V68" s="25"/>
      <c r="W68" s="25"/>
    </row>
    <row r="69" spans="1:23" ht="15.75" customHeight="1">
      <c r="A69" s="25"/>
      <c r="B69" s="25"/>
      <c r="C69" s="25"/>
      <c r="D69" s="25"/>
      <c r="E69" s="25"/>
      <c r="F69" s="25"/>
      <c r="G69" s="25"/>
      <c r="H69" s="25"/>
      <c r="I69" s="25"/>
      <c r="J69" s="25"/>
      <c r="K69" s="25"/>
      <c r="L69" s="25"/>
      <c r="M69" s="25"/>
      <c r="N69" s="25"/>
      <c r="O69" s="25"/>
      <c r="P69" s="25"/>
      <c r="Q69" s="25"/>
      <c r="R69" s="25"/>
      <c r="S69" s="25"/>
      <c r="T69" s="25"/>
      <c r="U69" s="25"/>
      <c r="V69" s="25"/>
      <c r="W69" s="25"/>
    </row>
    <row r="70" spans="1:23" ht="15.75" customHeight="1">
      <c r="A70" s="25"/>
      <c r="B70" s="25"/>
      <c r="C70" s="25"/>
      <c r="D70" s="25"/>
      <c r="E70" s="25"/>
      <c r="F70" s="25"/>
      <c r="G70" s="25"/>
      <c r="H70" s="25"/>
      <c r="I70" s="25"/>
      <c r="J70" s="25"/>
      <c r="K70" s="25"/>
      <c r="L70" s="25"/>
      <c r="M70" s="25"/>
      <c r="N70" s="25"/>
      <c r="O70" s="25"/>
      <c r="P70" s="25"/>
      <c r="Q70" s="25"/>
      <c r="R70" s="25"/>
      <c r="S70" s="25"/>
      <c r="T70" s="25"/>
      <c r="U70" s="25"/>
      <c r="V70" s="25"/>
      <c r="W70" s="25"/>
    </row>
    <row r="71" spans="1:23" ht="15.75" customHeight="1">
      <c r="A71" s="25"/>
      <c r="B71" s="25"/>
      <c r="C71" s="25"/>
      <c r="D71" s="25"/>
      <c r="E71" s="25"/>
      <c r="F71" s="25"/>
      <c r="G71" s="25"/>
      <c r="H71" s="25"/>
      <c r="I71" s="25"/>
      <c r="J71" s="25"/>
      <c r="K71" s="25"/>
      <c r="L71" s="25"/>
      <c r="M71" s="25"/>
      <c r="N71" s="25"/>
      <c r="O71" s="25"/>
      <c r="P71" s="25"/>
      <c r="Q71" s="25"/>
      <c r="R71" s="25"/>
      <c r="S71" s="25"/>
      <c r="T71" s="25"/>
      <c r="U71" s="25"/>
      <c r="V71" s="25"/>
      <c r="W71" s="25"/>
    </row>
    <row r="72" spans="1:23" ht="15.75" customHeight="1">
      <c r="A72" s="25"/>
      <c r="B72" s="25"/>
      <c r="C72" s="25"/>
      <c r="D72" s="25"/>
      <c r="E72" s="25"/>
      <c r="F72" s="25"/>
      <c r="G72" s="25"/>
      <c r="H72" s="25"/>
      <c r="I72" s="25"/>
      <c r="J72" s="25"/>
      <c r="K72" s="25"/>
      <c r="L72" s="25"/>
      <c r="M72" s="25"/>
      <c r="N72" s="25"/>
      <c r="O72" s="25"/>
      <c r="P72" s="25"/>
      <c r="Q72" s="25"/>
      <c r="R72" s="25"/>
      <c r="S72" s="25"/>
      <c r="T72" s="25"/>
      <c r="U72" s="25"/>
      <c r="V72" s="25"/>
      <c r="W72" s="25"/>
    </row>
    <row r="73" spans="1:23" ht="15.75" customHeight="1">
      <c r="A73" s="25"/>
      <c r="B73" s="25"/>
      <c r="C73" s="25"/>
      <c r="D73" s="25"/>
      <c r="E73" s="25"/>
      <c r="F73" s="25"/>
      <c r="G73" s="25"/>
      <c r="H73" s="25"/>
      <c r="I73" s="25"/>
      <c r="J73" s="25"/>
      <c r="K73" s="25"/>
      <c r="L73" s="25"/>
      <c r="M73" s="25"/>
      <c r="N73" s="25"/>
      <c r="O73" s="25"/>
      <c r="P73" s="25"/>
      <c r="Q73" s="25"/>
      <c r="R73" s="25"/>
      <c r="S73" s="25"/>
      <c r="T73" s="25"/>
      <c r="U73" s="25"/>
      <c r="V73" s="25"/>
      <c r="W73" s="25"/>
    </row>
    <row r="74" spans="1:23" ht="15.75" customHeight="1">
      <c r="A74" s="25"/>
      <c r="B74" s="25"/>
      <c r="C74" s="25"/>
      <c r="D74" s="25"/>
      <c r="E74" s="25"/>
      <c r="F74" s="25"/>
      <c r="G74" s="25"/>
      <c r="H74" s="25"/>
      <c r="I74" s="25"/>
      <c r="J74" s="25"/>
      <c r="K74" s="25"/>
      <c r="L74" s="25"/>
      <c r="M74" s="25"/>
      <c r="N74" s="25"/>
      <c r="O74" s="25"/>
      <c r="P74" s="25"/>
      <c r="Q74" s="25"/>
      <c r="R74" s="25"/>
      <c r="S74" s="25"/>
      <c r="T74" s="25"/>
      <c r="U74" s="25"/>
      <c r="V74" s="25"/>
      <c r="W74" s="25"/>
    </row>
    <row r="75" spans="1:23" ht="15.75" customHeight="1">
      <c r="A75" s="25"/>
      <c r="B75" s="25"/>
      <c r="C75" s="25"/>
      <c r="D75" s="25"/>
      <c r="E75" s="25"/>
      <c r="F75" s="25"/>
      <c r="G75" s="25"/>
      <c r="H75" s="25"/>
      <c r="I75" s="25"/>
      <c r="J75" s="25"/>
      <c r="K75" s="25"/>
      <c r="L75" s="25"/>
      <c r="M75" s="25"/>
      <c r="N75" s="25"/>
      <c r="O75" s="25"/>
      <c r="P75" s="25"/>
      <c r="Q75" s="25"/>
      <c r="R75" s="25"/>
      <c r="S75" s="25"/>
      <c r="T75" s="25"/>
      <c r="U75" s="25"/>
      <c r="V75" s="25"/>
      <c r="W75" s="25"/>
    </row>
    <row r="76" spans="1:23" ht="15.75" customHeight="1">
      <c r="A76" s="25"/>
      <c r="B76" s="25"/>
      <c r="C76" s="25"/>
      <c r="D76" s="25"/>
      <c r="E76" s="25"/>
      <c r="F76" s="25"/>
      <c r="G76" s="25"/>
      <c r="H76" s="25"/>
      <c r="I76" s="25"/>
      <c r="J76" s="25"/>
      <c r="K76" s="25"/>
      <c r="L76" s="25"/>
      <c r="M76" s="25"/>
      <c r="N76" s="25"/>
      <c r="O76" s="25"/>
      <c r="P76" s="25"/>
      <c r="Q76" s="25"/>
      <c r="R76" s="25"/>
      <c r="S76" s="25"/>
      <c r="T76" s="25"/>
      <c r="U76" s="25"/>
      <c r="V76" s="25"/>
      <c r="W76" s="25"/>
    </row>
    <row r="77" spans="1:23" ht="15.75" customHeight="1">
      <c r="A77" s="25"/>
      <c r="B77" s="25"/>
      <c r="C77" s="25"/>
      <c r="D77" s="25"/>
      <c r="E77" s="25"/>
      <c r="F77" s="25"/>
      <c r="G77" s="25"/>
      <c r="H77" s="25"/>
      <c r="I77" s="25"/>
      <c r="J77" s="25"/>
      <c r="K77" s="25"/>
      <c r="L77" s="25"/>
      <c r="M77" s="25"/>
      <c r="N77" s="25"/>
      <c r="O77" s="25"/>
      <c r="P77" s="25"/>
      <c r="Q77" s="25"/>
      <c r="R77" s="25"/>
      <c r="S77" s="25"/>
      <c r="T77" s="25"/>
      <c r="U77" s="25"/>
      <c r="V77" s="25"/>
      <c r="W77" s="25"/>
    </row>
    <row r="78" spans="1:23" ht="15.75" customHeight="1">
      <c r="A78" s="25"/>
      <c r="B78" s="25"/>
      <c r="C78" s="25"/>
      <c r="D78" s="25"/>
      <c r="E78" s="25"/>
      <c r="F78" s="25"/>
      <c r="G78" s="25"/>
      <c r="H78" s="25"/>
      <c r="I78" s="25"/>
      <c r="J78" s="25"/>
      <c r="K78" s="25"/>
      <c r="L78" s="25"/>
      <c r="M78" s="25"/>
      <c r="N78" s="25"/>
      <c r="O78" s="25"/>
      <c r="P78" s="25"/>
      <c r="Q78" s="25"/>
      <c r="R78" s="25"/>
      <c r="S78" s="25"/>
      <c r="T78" s="25"/>
      <c r="U78" s="25"/>
      <c r="V78" s="25"/>
      <c r="W78" s="25"/>
    </row>
    <row r="79" spans="1:23" ht="15.75" customHeight="1">
      <c r="A79" s="25"/>
      <c r="B79" s="25"/>
      <c r="C79" s="25"/>
      <c r="D79" s="25"/>
      <c r="E79" s="25"/>
      <c r="F79" s="25"/>
      <c r="G79" s="25"/>
      <c r="H79" s="25"/>
      <c r="I79" s="25"/>
      <c r="J79" s="25"/>
      <c r="K79" s="25"/>
      <c r="L79" s="25"/>
      <c r="M79" s="25"/>
      <c r="N79" s="25"/>
      <c r="O79" s="25"/>
      <c r="P79" s="25"/>
      <c r="Q79" s="25"/>
      <c r="R79" s="25"/>
      <c r="S79" s="25"/>
      <c r="T79" s="25"/>
      <c r="U79" s="25"/>
      <c r="V79" s="25"/>
      <c r="W79" s="25"/>
    </row>
    <row r="80" spans="1:23" ht="15.75" customHeight="1">
      <c r="A80" s="25"/>
      <c r="B80" s="25"/>
      <c r="C80" s="25"/>
      <c r="D80" s="25"/>
      <c r="E80" s="25"/>
      <c r="F80" s="25"/>
      <c r="G80" s="25"/>
      <c r="H80" s="25"/>
      <c r="I80" s="25"/>
      <c r="J80" s="25"/>
      <c r="K80" s="25"/>
      <c r="L80" s="25"/>
      <c r="M80" s="25"/>
      <c r="N80" s="25"/>
      <c r="O80" s="25"/>
      <c r="P80" s="25"/>
      <c r="Q80" s="25"/>
      <c r="R80" s="25"/>
      <c r="S80" s="25"/>
      <c r="T80" s="25"/>
      <c r="U80" s="25"/>
      <c r="V80" s="25"/>
      <c r="W80" s="25"/>
    </row>
    <row r="81" spans="1:23" ht="15.75" customHeight="1">
      <c r="A81" s="25"/>
      <c r="B81" s="25"/>
      <c r="C81" s="25"/>
      <c r="D81" s="25"/>
      <c r="E81" s="25"/>
      <c r="F81" s="25"/>
      <c r="G81" s="25"/>
      <c r="H81" s="25"/>
      <c r="I81" s="25"/>
      <c r="J81" s="25"/>
      <c r="K81" s="25"/>
      <c r="L81" s="25"/>
      <c r="M81" s="25"/>
      <c r="N81" s="25"/>
      <c r="O81" s="25"/>
      <c r="P81" s="25"/>
      <c r="Q81" s="25"/>
      <c r="R81" s="25"/>
      <c r="S81" s="25"/>
      <c r="T81" s="25"/>
      <c r="U81" s="25"/>
      <c r="V81" s="25"/>
      <c r="W81" s="25"/>
    </row>
    <row r="82" spans="1:23" ht="15.75" customHeight="1">
      <c r="A82" s="25"/>
      <c r="B82" s="25"/>
      <c r="C82" s="25"/>
      <c r="D82" s="25"/>
      <c r="E82" s="25"/>
      <c r="F82" s="25"/>
      <c r="G82" s="25"/>
      <c r="H82" s="25"/>
      <c r="I82" s="25"/>
      <c r="J82" s="25"/>
      <c r="K82" s="25"/>
      <c r="L82" s="25"/>
      <c r="M82" s="25"/>
      <c r="N82" s="25"/>
      <c r="O82" s="25"/>
      <c r="P82" s="25"/>
      <c r="Q82" s="25"/>
      <c r="R82" s="25"/>
      <c r="S82" s="25"/>
      <c r="T82" s="25"/>
      <c r="U82" s="25"/>
      <c r="V82" s="25"/>
      <c r="W82" s="25"/>
    </row>
    <row r="83" spans="1:23" ht="15.75" customHeight="1">
      <c r="A83" s="25"/>
      <c r="B83" s="25"/>
      <c r="C83" s="25"/>
      <c r="D83" s="25"/>
      <c r="E83" s="25"/>
      <c r="F83" s="25"/>
      <c r="G83" s="25"/>
      <c r="H83" s="25"/>
      <c r="I83" s="25"/>
      <c r="J83" s="25"/>
      <c r="K83" s="25"/>
      <c r="L83" s="25"/>
      <c r="M83" s="25"/>
      <c r="N83" s="25"/>
      <c r="O83" s="25"/>
      <c r="P83" s="25"/>
      <c r="Q83" s="25"/>
      <c r="R83" s="25"/>
      <c r="S83" s="25"/>
      <c r="T83" s="25"/>
      <c r="U83" s="25"/>
      <c r="V83" s="25"/>
      <c r="W83" s="25"/>
    </row>
    <row r="84" spans="1:23" ht="15.75" customHeight="1">
      <c r="A84" s="25"/>
      <c r="B84" s="25"/>
      <c r="C84" s="25"/>
      <c r="D84" s="25"/>
      <c r="E84" s="25"/>
      <c r="F84" s="25"/>
      <c r="G84" s="25"/>
      <c r="H84" s="25"/>
      <c r="I84" s="25"/>
      <c r="J84" s="25"/>
      <c r="K84" s="25"/>
      <c r="L84" s="25"/>
      <c r="M84" s="25"/>
      <c r="N84" s="25"/>
      <c r="O84" s="25"/>
      <c r="P84" s="25"/>
      <c r="Q84" s="25"/>
      <c r="R84" s="25"/>
      <c r="S84" s="25"/>
      <c r="T84" s="25"/>
      <c r="U84" s="25"/>
      <c r="V84" s="25"/>
      <c r="W84" s="25"/>
    </row>
    <row r="85" spans="1:23" ht="15.75" customHeight="1">
      <c r="A85" s="25"/>
      <c r="B85" s="25"/>
      <c r="C85" s="25"/>
      <c r="D85" s="25"/>
      <c r="E85" s="25"/>
      <c r="F85" s="25"/>
      <c r="G85" s="25"/>
      <c r="H85" s="25"/>
      <c r="I85" s="25"/>
      <c r="J85" s="25"/>
      <c r="K85" s="25"/>
      <c r="L85" s="25"/>
      <c r="M85" s="25"/>
      <c r="N85" s="25"/>
      <c r="O85" s="25"/>
      <c r="P85" s="25"/>
      <c r="Q85" s="25"/>
      <c r="R85" s="25"/>
      <c r="S85" s="25"/>
      <c r="T85" s="25"/>
      <c r="U85" s="25"/>
      <c r="V85" s="25"/>
      <c r="W85" s="25"/>
    </row>
    <row r="86" spans="1:23" ht="15.75" customHeight="1">
      <c r="A86" s="25"/>
      <c r="B86" s="25"/>
      <c r="C86" s="25"/>
      <c r="D86" s="25"/>
      <c r="E86" s="25"/>
      <c r="F86" s="25"/>
      <c r="G86" s="25"/>
      <c r="H86" s="25"/>
      <c r="I86" s="25"/>
      <c r="J86" s="25"/>
      <c r="K86" s="25"/>
      <c r="L86" s="25"/>
      <c r="M86" s="25"/>
      <c r="N86" s="25"/>
      <c r="O86" s="25"/>
      <c r="P86" s="25"/>
      <c r="Q86" s="25"/>
      <c r="R86" s="25"/>
      <c r="S86" s="25"/>
      <c r="T86" s="25"/>
      <c r="U86" s="25"/>
      <c r="V86" s="25"/>
      <c r="W86" s="25"/>
    </row>
    <row r="87" spans="1:23" ht="15.75" customHeight="1">
      <c r="A87" s="25"/>
      <c r="B87" s="25"/>
      <c r="C87" s="25"/>
      <c r="D87" s="25"/>
      <c r="E87" s="25"/>
      <c r="F87" s="25"/>
      <c r="G87" s="25"/>
      <c r="H87" s="25"/>
      <c r="I87" s="25"/>
      <c r="J87" s="25"/>
      <c r="K87" s="25"/>
      <c r="L87" s="25"/>
      <c r="M87" s="25"/>
      <c r="N87" s="25"/>
      <c r="O87" s="25"/>
      <c r="P87" s="25"/>
      <c r="Q87" s="25"/>
      <c r="R87" s="25"/>
      <c r="S87" s="25"/>
      <c r="T87" s="25"/>
      <c r="U87" s="25"/>
      <c r="V87" s="25"/>
      <c r="W87" s="25"/>
    </row>
    <row r="88" spans="1:23" ht="15.75" customHeight="1">
      <c r="A88" s="25"/>
      <c r="B88" s="25"/>
      <c r="C88" s="25"/>
      <c r="D88" s="25"/>
      <c r="E88" s="25"/>
      <c r="F88" s="25"/>
      <c r="G88" s="25"/>
      <c r="H88" s="25"/>
      <c r="I88" s="25"/>
      <c r="J88" s="25"/>
      <c r="K88" s="25"/>
      <c r="L88" s="25"/>
      <c r="M88" s="25"/>
      <c r="N88" s="25"/>
      <c r="O88" s="25"/>
      <c r="P88" s="25"/>
      <c r="Q88" s="25"/>
      <c r="R88" s="25"/>
      <c r="S88" s="25"/>
      <c r="T88" s="25"/>
      <c r="U88" s="25"/>
      <c r="V88" s="25"/>
      <c r="W88" s="25"/>
    </row>
    <row r="89" spans="1:23" ht="15.75" customHeight="1">
      <c r="A89" s="25"/>
      <c r="B89" s="25"/>
      <c r="C89" s="25"/>
      <c r="D89" s="25"/>
      <c r="E89" s="25"/>
      <c r="F89" s="25"/>
      <c r="G89" s="25"/>
      <c r="H89" s="25"/>
      <c r="I89" s="25"/>
      <c r="J89" s="25"/>
      <c r="K89" s="25"/>
      <c r="L89" s="25"/>
      <c r="M89" s="25"/>
      <c r="N89" s="25"/>
      <c r="O89" s="25"/>
      <c r="P89" s="25"/>
      <c r="Q89" s="25"/>
      <c r="R89" s="25"/>
      <c r="S89" s="25"/>
      <c r="T89" s="25"/>
      <c r="U89" s="25"/>
      <c r="V89" s="25"/>
      <c r="W89" s="25"/>
    </row>
    <row r="90" spans="1:23" ht="15.75" customHeight="1">
      <c r="A90" s="25"/>
      <c r="B90" s="25"/>
      <c r="C90" s="25"/>
      <c r="D90" s="25"/>
      <c r="E90" s="25"/>
      <c r="F90" s="25"/>
      <c r="G90" s="25"/>
      <c r="H90" s="25"/>
      <c r="I90" s="25"/>
      <c r="J90" s="25"/>
      <c r="K90" s="25"/>
      <c r="L90" s="25"/>
      <c r="M90" s="25"/>
      <c r="N90" s="25"/>
      <c r="O90" s="25"/>
      <c r="P90" s="25"/>
      <c r="Q90" s="25"/>
      <c r="R90" s="25"/>
      <c r="S90" s="25"/>
      <c r="T90" s="25"/>
      <c r="U90" s="25"/>
      <c r="V90" s="25"/>
      <c r="W90" s="25"/>
    </row>
    <row r="91" spans="1:23" ht="15.75" customHeight="1">
      <c r="A91" s="25"/>
      <c r="B91" s="25"/>
      <c r="C91" s="25"/>
      <c r="D91" s="25"/>
      <c r="E91" s="25"/>
      <c r="F91" s="25"/>
      <c r="G91" s="25"/>
      <c r="H91" s="25"/>
      <c r="I91" s="25"/>
      <c r="J91" s="25"/>
      <c r="K91" s="25"/>
      <c r="L91" s="25"/>
      <c r="M91" s="25"/>
      <c r="N91" s="25"/>
      <c r="O91" s="25"/>
      <c r="P91" s="25"/>
      <c r="Q91" s="25"/>
      <c r="R91" s="25"/>
      <c r="S91" s="25"/>
      <c r="T91" s="25"/>
      <c r="U91" s="25"/>
      <c r="V91" s="25"/>
      <c r="W91" s="25"/>
    </row>
    <row r="92" spans="1:23" ht="15.75" customHeight="1">
      <c r="A92" s="25"/>
      <c r="B92" s="25"/>
      <c r="C92" s="25"/>
      <c r="D92" s="25"/>
      <c r="E92" s="25"/>
      <c r="F92" s="25"/>
      <c r="G92" s="25"/>
      <c r="H92" s="25"/>
      <c r="I92" s="25"/>
      <c r="J92" s="25"/>
      <c r="K92" s="25"/>
      <c r="L92" s="25"/>
      <c r="M92" s="25"/>
      <c r="N92" s="25"/>
      <c r="O92" s="25"/>
      <c r="P92" s="25"/>
      <c r="Q92" s="25"/>
      <c r="R92" s="25"/>
      <c r="S92" s="25"/>
      <c r="T92" s="25"/>
      <c r="U92" s="25"/>
      <c r="V92" s="25"/>
      <c r="W92" s="25"/>
    </row>
    <row r="93" spans="1:23" ht="15.75" customHeight="1">
      <c r="A93" s="25"/>
      <c r="B93" s="25"/>
      <c r="C93" s="25"/>
      <c r="D93" s="25"/>
      <c r="E93" s="25"/>
      <c r="F93" s="25"/>
      <c r="G93" s="25"/>
      <c r="H93" s="25"/>
      <c r="I93" s="25"/>
      <c r="J93" s="25"/>
      <c r="K93" s="25"/>
      <c r="L93" s="25"/>
      <c r="M93" s="25"/>
      <c r="N93" s="25"/>
      <c r="O93" s="25"/>
      <c r="P93" s="25"/>
      <c r="Q93" s="25"/>
      <c r="R93" s="25"/>
      <c r="S93" s="25"/>
      <c r="T93" s="25"/>
      <c r="U93" s="25"/>
      <c r="V93" s="25"/>
      <c r="W93" s="25"/>
    </row>
    <row r="94" spans="1:23" ht="15.75" customHeight="1">
      <c r="A94" s="25"/>
      <c r="B94" s="25"/>
      <c r="C94" s="25"/>
      <c r="D94" s="25"/>
      <c r="E94" s="25"/>
      <c r="F94" s="25"/>
      <c r="G94" s="25"/>
      <c r="H94" s="25"/>
      <c r="I94" s="25"/>
      <c r="J94" s="25"/>
      <c r="K94" s="25"/>
      <c r="L94" s="25"/>
      <c r="M94" s="25"/>
      <c r="N94" s="25"/>
      <c r="O94" s="25"/>
      <c r="P94" s="25"/>
      <c r="Q94" s="25"/>
      <c r="R94" s="25"/>
      <c r="S94" s="25"/>
      <c r="T94" s="25"/>
      <c r="U94" s="25"/>
      <c r="V94" s="25"/>
      <c r="W94" s="25"/>
    </row>
    <row r="95" spans="1:23" ht="15.75" customHeight="1">
      <c r="A95" s="25"/>
      <c r="B95" s="25"/>
      <c r="C95" s="25"/>
      <c r="D95" s="25"/>
      <c r="E95" s="25"/>
      <c r="F95" s="25"/>
      <c r="G95" s="25"/>
      <c r="H95" s="25"/>
      <c r="I95" s="25"/>
      <c r="J95" s="25"/>
      <c r="K95" s="25"/>
      <c r="L95" s="25"/>
      <c r="M95" s="25"/>
      <c r="N95" s="25"/>
      <c r="O95" s="25"/>
      <c r="P95" s="25"/>
      <c r="Q95" s="25"/>
      <c r="R95" s="25"/>
      <c r="S95" s="25"/>
      <c r="T95" s="25"/>
      <c r="U95" s="25"/>
      <c r="V95" s="25"/>
      <c r="W95" s="25"/>
    </row>
    <row r="96" spans="1:23" ht="15.75" customHeight="1">
      <c r="A96" s="25"/>
      <c r="B96" s="25"/>
      <c r="C96" s="25"/>
      <c r="D96" s="25"/>
      <c r="E96" s="25"/>
      <c r="F96" s="25"/>
      <c r="G96" s="25"/>
      <c r="H96" s="25"/>
      <c r="I96" s="25"/>
      <c r="J96" s="25"/>
      <c r="K96" s="25"/>
      <c r="L96" s="25"/>
      <c r="M96" s="25"/>
      <c r="N96" s="25"/>
      <c r="O96" s="25"/>
      <c r="P96" s="25"/>
      <c r="Q96" s="25"/>
      <c r="R96" s="25"/>
      <c r="S96" s="25"/>
      <c r="T96" s="25"/>
      <c r="U96" s="25"/>
      <c r="V96" s="25"/>
      <c r="W96" s="25"/>
    </row>
    <row r="97" spans="1:23" ht="15.75" customHeight="1">
      <c r="A97" s="25"/>
      <c r="B97" s="25"/>
      <c r="C97" s="25"/>
      <c r="D97" s="25"/>
      <c r="E97" s="25"/>
      <c r="F97" s="25"/>
      <c r="G97" s="25"/>
      <c r="H97" s="25"/>
      <c r="I97" s="25"/>
      <c r="J97" s="25"/>
      <c r="K97" s="25"/>
      <c r="L97" s="25"/>
      <c r="M97" s="25"/>
      <c r="N97" s="25"/>
      <c r="O97" s="25"/>
      <c r="P97" s="25"/>
      <c r="Q97" s="25"/>
      <c r="R97" s="25"/>
      <c r="S97" s="25"/>
      <c r="T97" s="25"/>
      <c r="U97" s="25"/>
      <c r="V97" s="25"/>
      <c r="W97" s="25"/>
    </row>
    <row r="98" spans="1:23" ht="15.75" customHeight="1">
      <c r="A98" s="25"/>
      <c r="B98" s="25"/>
      <c r="C98" s="25"/>
      <c r="D98" s="25"/>
      <c r="E98" s="25"/>
      <c r="F98" s="25"/>
      <c r="G98" s="25"/>
      <c r="H98" s="25"/>
      <c r="I98" s="25"/>
      <c r="J98" s="25"/>
      <c r="K98" s="25"/>
      <c r="L98" s="25"/>
      <c r="M98" s="25"/>
      <c r="N98" s="25"/>
      <c r="O98" s="25"/>
      <c r="P98" s="25"/>
      <c r="Q98" s="25"/>
      <c r="R98" s="25"/>
      <c r="S98" s="25"/>
      <c r="T98" s="25"/>
      <c r="U98" s="25"/>
      <c r="V98" s="25"/>
      <c r="W98" s="25"/>
    </row>
    <row r="99" spans="1:23" ht="15.75" customHeight="1">
      <c r="A99" s="25"/>
      <c r="B99" s="25"/>
      <c r="C99" s="25"/>
      <c r="D99" s="25"/>
      <c r="E99" s="25"/>
      <c r="F99" s="25"/>
      <c r="G99" s="25"/>
      <c r="H99" s="25"/>
      <c r="I99" s="25"/>
      <c r="J99" s="25"/>
      <c r="K99" s="25"/>
      <c r="L99" s="25"/>
      <c r="M99" s="25"/>
      <c r="N99" s="25"/>
      <c r="O99" s="25"/>
      <c r="P99" s="25"/>
      <c r="Q99" s="25"/>
      <c r="R99" s="25"/>
      <c r="S99" s="25"/>
      <c r="T99" s="25"/>
      <c r="U99" s="25"/>
      <c r="V99" s="25"/>
      <c r="W99" s="25"/>
    </row>
    <row r="100" spans="1:23"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row>
    <row r="101" spans="1:23"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row>
    <row r="102" spans="1:23"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row>
    <row r="103" spans="1:23"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row>
    <row r="104" spans="1:23"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row>
    <row r="105" spans="1:23"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row>
    <row r="106" spans="1:23"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row>
    <row r="107" spans="1:23"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row>
    <row r="108" spans="1:23"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row>
    <row r="109" spans="1:23"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row>
    <row r="110" spans="1:23"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row>
    <row r="111" spans="1:23"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row>
    <row r="112" spans="1:23"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row>
    <row r="113" spans="1:23"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row>
    <row r="114" spans="1:23"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row>
    <row r="115" spans="1:23"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row>
    <row r="116" spans="1:23"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row>
    <row r="117" spans="1:23"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row>
    <row r="118" spans="1:23"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row>
    <row r="119" spans="1:23"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row>
    <row r="120" spans="1:23"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row>
    <row r="121" spans="1:23"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row>
    <row r="122" spans="1:23"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row>
    <row r="123" spans="1:23"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row>
    <row r="124" spans="1:23"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row>
    <row r="125" spans="1:23"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row>
    <row r="126" spans="1:23"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row>
    <row r="127" spans="1:23"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row>
    <row r="128" spans="1:23"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row>
    <row r="129" spans="1:23"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row>
    <row r="130" spans="1:23"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row>
    <row r="131" spans="1:23"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row>
    <row r="132" spans="1:23"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row>
    <row r="133" spans="1:23"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row>
    <row r="134" spans="1:23"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row>
    <row r="135" spans="1:23"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row>
    <row r="136" spans="1:23"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row>
    <row r="137" spans="1:23"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row>
    <row r="138" spans="1:23"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row>
    <row r="139" spans="1:23"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row>
    <row r="140" spans="1:23"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row>
    <row r="141" spans="1:23"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row>
    <row r="142" spans="1:23"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row>
    <row r="143" spans="1:23"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row>
    <row r="144" spans="1:23"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row>
    <row r="145" spans="1:23"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row>
    <row r="146" spans="1:23"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row>
    <row r="147" spans="1:23"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row>
    <row r="148" spans="1:23"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row>
    <row r="149" spans="1:23"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row>
    <row r="150" spans="1:23"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row>
    <row r="151" spans="1:23"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row>
    <row r="152" spans="1:23"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row>
    <row r="153" spans="1:23"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row>
    <row r="154" spans="1:23"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row>
    <row r="155" spans="1:23"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row>
    <row r="156" spans="1:23"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row>
    <row r="157" spans="1:23"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row>
    <row r="158" spans="1:23"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row>
    <row r="159" spans="1:23"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row>
    <row r="160" spans="1:23"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row>
    <row r="161" spans="1:23"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row>
    <row r="162" spans="1:23"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row>
    <row r="163" spans="1:23"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row>
    <row r="164" spans="1:23"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row>
    <row r="165" spans="1:23"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row>
    <row r="166" spans="1:23"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row>
    <row r="167" spans="1:23"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row>
    <row r="168" spans="1:23"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row>
    <row r="169" spans="1:23"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row>
    <row r="170" spans="1:23"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row>
    <row r="171" spans="1:23"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row>
    <row r="172" spans="1:23"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row>
    <row r="173" spans="1:23"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row>
    <row r="174" spans="1:23"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row>
    <row r="175" spans="1:23"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row>
    <row r="176" spans="1:23"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row>
    <row r="177" spans="1:23"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row>
    <row r="178" spans="1:23"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row>
    <row r="179" spans="1:23"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row>
    <row r="180" spans="1:23"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row>
    <row r="181" spans="1:23"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row>
    <row r="182" spans="1:23"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row>
    <row r="183" spans="1:23"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row>
    <row r="184" spans="1:23"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row>
    <row r="185" spans="1:23"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row>
    <row r="186" spans="1:23"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row>
    <row r="187" spans="1:23"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row>
    <row r="188" spans="1:23"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row>
    <row r="189" spans="1:23"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row>
    <row r="190" spans="1:23"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row>
    <row r="191" spans="1:23"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row>
    <row r="192" spans="1:23"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row>
    <row r="193" spans="1:23"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row>
    <row r="194" spans="1:23"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row>
    <row r="195" spans="1:23"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row>
    <row r="196" spans="1:23"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row>
    <row r="197" spans="1:23"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row>
    <row r="198" spans="1:23"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row>
    <row r="199" spans="1:23"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row>
    <row r="200" spans="1:23"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row>
    <row r="201" spans="1:23"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row>
    <row r="202" spans="1:23"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row>
    <row r="203" spans="1:23"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row>
    <row r="204" spans="1:23"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row>
    <row r="205" spans="1:23"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row>
    <row r="206" spans="1:23"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row>
    <row r="207" spans="1:23"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row>
    <row r="208" spans="1:23"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row>
    <row r="209" spans="1:23"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row>
    <row r="210" spans="1:23"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row>
    <row r="211" spans="1:23"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row>
    <row r="212" spans="1:23"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row>
    <row r="213" spans="1:23"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row>
    <row r="214" spans="1:23"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row>
    <row r="215" spans="1:23"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row>
    <row r="216" spans="1:23"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row>
    <row r="217" spans="1:23"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row>
    <row r="218" spans="1:23"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row>
    <row r="219" spans="1:23"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row>
    <row r="220" spans="1:23"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row>
    <row r="221" spans="1:23"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row>
    <row r="222" spans="1:23"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row>
    <row r="223" spans="1:23"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row>
    <row r="224" spans="1:23"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row>
    <row r="225" spans="1:23"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row>
    <row r="226" spans="1:23"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row>
    <row r="227" spans="1:23"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row>
    <row r="228" spans="1:23"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row>
    <row r="229" spans="1:23"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row>
    <row r="230" spans="1:23"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row>
    <row r="231" spans="1:23"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row>
    <row r="232" spans="1:23"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row>
    <row r="233" spans="1:23"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row>
    <row r="234" spans="1:23"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row>
    <row r="235" spans="1:23" ht="15.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row>
    <row r="236" spans="1:23" ht="15.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row>
    <row r="237" spans="1:23" ht="15.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row>
    <row r="238" spans="1:23" ht="15.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row>
    <row r="239" spans="1:23" ht="15.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row>
    <row r="240" spans="1:23" ht="15.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row>
    <row r="241" spans="1:23" ht="15.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row>
    <row r="242" spans="1:23" ht="15.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row>
    <row r="243" spans="1:23" ht="15.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row>
    <row r="244" spans="1:23" ht="15.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row>
    <row r="245" spans="1:23" ht="15.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row>
    <row r="246" spans="1:23" ht="15.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row>
    <row r="247" spans="1:23" ht="15.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row>
    <row r="248" spans="1:23" ht="15.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row>
    <row r="249" spans="1:23" ht="15.75" customHeight="1"/>
    <row r="250" spans="1:23" ht="15.75" customHeight="1"/>
    <row r="251" spans="1:23" ht="15.75" customHeight="1"/>
    <row r="252" spans="1:23" ht="15.75" customHeight="1"/>
    <row r="253" spans="1:23" ht="15.75" customHeight="1"/>
    <row r="254" spans="1:23" ht="15.75" customHeight="1"/>
    <row r="255" spans="1:23" ht="15.75" customHeight="1"/>
    <row r="256" spans="1:23"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A2:C2"/>
    <mergeCell ref="E3:V28"/>
  </mergeCells>
  <pageMargins left="0.51180555555555596" right="0.51180555555555596" top="0.78749999999999998" bottom="0.78749999999999998"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15"/>
  <sheetViews>
    <sheetView workbookViewId="0">
      <selection activeCell="B38" sqref="B38"/>
    </sheetView>
  </sheetViews>
  <sheetFormatPr baseColWidth="10" defaultColWidth="14.5" defaultRowHeight="15" customHeight="1"/>
  <cols>
    <col min="1" max="1" width="6.5" customWidth="1"/>
    <col min="2" max="2" width="85" customWidth="1"/>
    <col min="3" max="3" width="53.5" customWidth="1"/>
    <col min="4" max="4" width="54.6640625" customWidth="1"/>
    <col min="5" max="5" width="134" customWidth="1"/>
    <col min="6" max="6" width="87.5" customWidth="1"/>
    <col min="7" max="26" width="8.6640625" customWidth="1"/>
  </cols>
  <sheetData>
    <row r="1" spans="1:26" ht="37.5" customHeight="1">
      <c r="A1" s="215" t="s">
        <v>52</v>
      </c>
      <c r="B1" s="188"/>
      <c r="C1" s="188"/>
      <c r="D1" s="188"/>
      <c r="E1" s="188"/>
      <c r="F1" s="188"/>
      <c r="G1" s="64"/>
      <c r="H1" s="64"/>
      <c r="I1" s="64"/>
      <c r="J1" s="64"/>
      <c r="K1" s="64"/>
      <c r="L1" s="64"/>
      <c r="M1" s="64"/>
      <c r="N1" s="64"/>
      <c r="O1" s="64"/>
      <c r="P1" s="64"/>
      <c r="Q1" s="64"/>
      <c r="R1" s="64"/>
      <c r="S1" s="64"/>
      <c r="T1" s="64"/>
      <c r="U1" s="64"/>
      <c r="V1" s="64"/>
      <c r="W1" s="64"/>
      <c r="X1" s="64"/>
      <c r="Y1" s="64"/>
      <c r="Z1" s="64"/>
    </row>
    <row r="2" spans="1:26" ht="37.5" customHeight="1">
      <c r="A2" s="212" t="s">
        <v>53</v>
      </c>
      <c r="B2" s="213"/>
      <c r="C2" s="213"/>
      <c r="D2" s="213"/>
      <c r="E2" s="213"/>
      <c r="F2" s="214"/>
      <c r="G2" s="64"/>
      <c r="H2" s="64"/>
      <c r="I2" s="64"/>
      <c r="J2" s="64"/>
      <c r="K2" s="64"/>
      <c r="L2" s="64"/>
      <c r="M2" s="64"/>
      <c r="N2" s="64"/>
      <c r="O2" s="64"/>
      <c r="P2" s="64"/>
      <c r="Q2" s="64"/>
      <c r="R2" s="64"/>
      <c r="S2" s="64"/>
      <c r="T2" s="64"/>
      <c r="U2" s="64"/>
      <c r="V2" s="64"/>
      <c r="W2" s="64"/>
      <c r="X2" s="64"/>
      <c r="Y2" s="64"/>
      <c r="Z2" s="64"/>
    </row>
    <row r="3" spans="1:26" ht="15.75" customHeight="1">
      <c r="A3" s="42" t="s">
        <v>19</v>
      </c>
      <c r="B3" s="42" t="s">
        <v>54</v>
      </c>
      <c r="C3" s="42" t="s">
        <v>55</v>
      </c>
      <c r="D3" s="42" t="s">
        <v>56</v>
      </c>
      <c r="E3" s="42" t="s">
        <v>57</v>
      </c>
      <c r="F3" s="42" t="s">
        <v>58</v>
      </c>
      <c r="G3" s="64"/>
      <c r="H3" s="64"/>
      <c r="I3" s="64"/>
      <c r="J3" s="64"/>
      <c r="K3" s="64"/>
      <c r="L3" s="64"/>
      <c r="M3" s="64"/>
      <c r="N3" s="64"/>
      <c r="O3" s="64"/>
      <c r="P3" s="64"/>
      <c r="Q3" s="64"/>
      <c r="R3" s="64"/>
      <c r="S3" s="64"/>
      <c r="T3" s="64"/>
      <c r="U3" s="64"/>
      <c r="V3" s="64"/>
      <c r="W3" s="64"/>
      <c r="X3" s="64"/>
      <c r="Y3" s="64"/>
      <c r="Z3" s="64"/>
    </row>
    <row r="4" spans="1:26">
      <c r="A4" s="65">
        <v>1</v>
      </c>
      <c r="B4" s="66" t="s">
        <v>365</v>
      </c>
      <c r="C4" s="65"/>
      <c r="D4" s="67"/>
      <c r="E4" s="66"/>
      <c r="F4" s="66"/>
      <c r="G4" s="64"/>
      <c r="H4" s="64"/>
      <c r="I4" s="64"/>
      <c r="J4" s="64"/>
      <c r="K4" s="64"/>
      <c r="L4" s="64"/>
      <c r="M4" s="64"/>
      <c r="N4" s="64"/>
      <c r="O4" s="64"/>
      <c r="P4" s="64"/>
      <c r="Q4" s="64"/>
      <c r="R4" s="64"/>
      <c r="S4" s="64"/>
      <c r="T4" s="64"/>
      <c r="U4" s="64"/>
      <c r="V4" s="64"/>
      <c r="W4" s="64"/>
      <c r="X4" s="64"/>
      <c r="Y4" s="64"/>
      <c r="Z4" s="64"/>
    </row>
    <row r="5" spans="1:26">
      <c r="A5" s="65">
        <v>2</v>
      </c>
      <c r="B5" s="66" t="s">
        <v>366</v>
      </c>
      <c r="C5" s="65" t="s">
        <v>64</v>
      </c>
      <c r="D5" s="67" t="s">
        <v>367</v>
      </c>
      <c r="E5" s="66" t="s">
        <v>59</v>
      </c>
      <c r="F5" s="66"/>
      <c r="G5" s="64"/>
      <c r="H5" s="64"/>
      <c r="I5" s="64"/>
      <c r="J5" s="64"/>
      <c r="K5" s="64"/>
      <c r="L5" s="64"/>
      <c r="M5" s="64"/>
      <c r="N5" s="64"/>
      <c r="O5" s="64"/>
      <c r="P5" s="64"/>
      <c r="Q5" s="64"/>
      <c r="R5" s="64"/>
      <c r="S5" s="64"/>
      <c r="T5" s="64"/>
      <c r="U5" s="64"/>
      <c r="V5" s="64"/>
      <c r="W5" s="64"/>
      <c r="X5" s="64"/>
      <c r="Y5" s="64"/>
      <c r="Z5" s="64"/>
    </row>
    <row r="6" spans="1:26">
      <c r="A6" s="65">
        <v>3</v>
      </c>
      <c r="B6" s="66" t="s">
        <v>72</v>
      </c>
      <c r="C6" s="65" t="s">
        <v>67</v>
      </c>
      <c r="D6" s="67" t="s">
        <v>367</v>
      </c>
      <c r="E6" s="66" t="s">
        <v>60</v>
      </c>
      <c r="F6" s="66"/>
      <c r="G6" s="64"/>
      <c r="H6" s="64"/>
      <c r="I6" s="64"/>
      <c r="J6" s="64"/>
      <c r="K6" s="64"/>
      <c r="L6" s="64"/>
      <c r="M6" s="64"/>
      <c r="N6" s="64"/>
      <c r="O6" s="64"/>
      <c r="P6" s="64"/>
      <c r="Q6" s="64"/>
      <c r="R6" s="64"/>
      <c r="S6" s="64"/>
      <c r="T6" s="64"/>
      <c r="U6" s="64"/>
      <c r="V6" s="64"/>
      <c r="W6" s="64"/>
      <c r="X6" s="64"/>
      <c r="Y6" s="64"/>
      <c r="Z6" s="64"/>
    </row>
    <row r="7" spans="1:26">
      <c r="A7" s="65">
        <v>4</v>
      </c>
      <c r="B7" s="66"/>
      <c r="C7" s="65"/>
      <c r="D7" s="67"/>
      <c r="E7" s="66"/>
      <c r="F7" s="66"/>
      <c r="G7" s="64"/>
      <c r="H7" s="64"/>
      <c r="I7" s="64"/>
      <c r="J7" s="64"/>
      <c r="K7" s="64"/>
      <c r="L7" s="64"/>
      <c r="M7" s="64"/>
      <c r="N7" s="64"/>
      <c r="O7" s="64"/>
      <c r="P7" s="64"/>
      <c r="Q7" s="64"/>
      <c r="R7" s="64"/>
      <c r="S7" s="64"/>
      <c r="T7" s="64"/>
      <c r="U7" s="64"/>
      <c r="V7" s="64"/>
      <c r="W7" s="64"/>
      <c r="X7" s="64"/>
      <c r="Y7" s="64"/>
      <c r="Z7" s="64"/>
    </row>
    <row r="8" spans="1:26">
      <c r="A8" s="65">
        <v>5</v>
      </c>
      <c r="B8" s="66"/>
      <c r="C8" s="65"/>
      <c r="D8" s="67"/>
      <c r="E8" s="66"/>
      <c r="F8" s="66"/>
      <c r="G8" s="64"/>
      <c r="H8" s="64"/>
      <c r="I8" s="64"/>
      <c r="J8" s="64"/>
      <c r="K8" s="64"/>
      <c r="L8" s="64"/>
      <c r="M8" s="64"/>
      <c r="N8" s="64"/>
      <c r="O8" s="64"/>
      <c r="P8" s="64"/>
      <c r="Q8" s="64"/>
      <c r="R8" s="64"/>
      <c r="S8" s="64"/>
      <c r="T8" s="64"/>
      <c r="U8" s="64"/>
      <c r="V8" s="64"/>
      <c r="W8" s="64"/>
      <c r="X8" s="64"/>
      <c r="Y8" s="64"/>
      <c r="Z8" s="64"/>
    </row>
    <row r="9" spans="1:26">
      <c r="A9" s="65">
        <v>6</v>
      </c>
      <c r="B9" s="66"/>
      <c r="C9" s="65"/>
      <c r="D9" s="67"/>
      <c r="E9" s="66"/>
      <c r="F9" s="66"/>
      <c r="G9" s="64"/>
      <c r="H9" s="64"/>
      <c r="I9" s="64"/>
      <c r="J9" s="64"/>
      <c r="K9" s="64"/>
      <c r="L9" s="64"/>
      <c r="M9" s="64"/>
      <c r="N9" s="64"/>
      <c r="O9" s="64"/>
      <c r="P9" s="64"/>
      <c r="Q9" s="64"/>
      <c r="R9" s="64"/>
      <c r="S9" s="64"/>
      <c r="T9" s="64"/>
      <c r="U9" s="64"/>
      <c r="V9" s="64"/>
      <c r="W9" s="64"/>
      <c r="X9" s="64"/>
      <c r="Y9" s="64"/>
      <c r="Z9" s="64"/>
    </row>
    <row r="10" spans="1:26">
      <c r="A10" s="65">
        <v>7</v>
      </c>
      <c r="B10" s="66"/>
      <c r="C10" s="65"/>
      <c r="D10" s="67"/>
      <c r="E10" s="66"/>
      <c r="F10" s="66"/>
      <c r="G10" s="64"/>
      <c r="H10" s="64"/>
      <c r="I10" s="64"/>
      <c r="J10" s="64"/>
      <c r="K10" s="64"/>
      <c r="L10" s="64"/>
      <c r="M10" s="64"/>
      <c r="N10" s="64"/>
      <c r="O10" s="64"/>
      <c r="P10" s="64"/>
      <c r="Q10" s="64"/>
      <c r="R10" s="64"/>
      <c r="S10" s="64"/>
      <c r="T10" s="64"/>
      <c r="U10" s="64"/>
      <c r="V10" s="64"/>
      <c r="W10" s="64"/>
      <c r="X10" s="64"/>
      <c r="Y10" s="64"/>
      <c r="Z10" s="64"/>
    </row>
    <row r="11" spans="1:26">
      <c r="A11" s="65">
        <v>8</v>
      </c>
      <c r="B11" s="66"/>
      <c r="C11" s="65"/>
      <c r="D11" s="67"/>
      <c r="E11" s="66"/>
      <c r="F11" s="66"/>
      <c r="G11" s="64"/>
      <c r="H11" s="64"/>
      <c r="I11" s="64"/>
      <c r="J11" s="64"/>
      <c r="K11" s="64"/>
      <c r="L11" s="64"/>
      <c r="M11" s="64"/>
      <c r="N11" s="64"/>
      <c r="O11" s="64"/>
      <c r="P11" s="64"/>
      <c r="Q11" s="64"/>
      <c r="R11" s="64"/>
      <c r="S11" s="64"/>
      <c r="T11" s="64"/>
      <c r="U11" s="64"/>
      <c r="V11" s="64"/>
      <c r="W11" s="64"/>
      <c r="X11" s="64"/>
      <c r="Y11" s="64"/>
      <c r="Z11" s="64"/>
    </row>
    <row r="12" spans="1:26">
      <c r="A12" s="65">
        <v>9</v>
      </c>
      <c r="B12" s="66"/>
      <c r="C12" s="65"/>
      <c r="D12" s="65"/>
      <c r="E12" s="66"/>
      <c r="F12" s="66"/>
      <c r="G12" s="64"/>
      <c r="H12" s="64"/>
      <c r="I12" s="64"/>
      <c r="J12" s="64"/>
      <c r="K12" s="64"/>
      <c r="L12" s="64"/>
      <c r="M12" s="64"/>
      <c r="N12" s="64"/>
      <c r="O12" s="64"/>
      <c r="P12" s="64"/>
      <c r="Q12" s="64"/>
      <c r="R12" s="64"/>
      <c r="S12" s="64"/>
      <c r="T12" s="64"/>
      <c r="U12" s="64"/>
      <c r="V12" s="64"/>
      <c r="W12" s="64"/>
      <c r="X12" s="64"/>
      <c r="Y12" s="64"/>
      <c r="Z12" s="64"/>
    </row>
    <row r="13" spans="1:26">
      <c r="A13" s="65">
        <v>10</v>
      </c>
      <c r="B13" s="66"/>
      <c r="C13" s="68"/>
      <c r="D13" s="68"/>
      <c r="E13" s="68"/>
      <c r="F13" s="66"/>
      <c r="G13" s="64"/>
      <c r="H13" s="64"/>
      <c r="I13" s="64"/>
      <c r="J13" s="64"/>
      <c r="K13" s="64"/>
      <c r="L13" s="64"/>
      <c r="M13" s="64"/>
      <c r="N13" s="64"/>
      <c r="O13" s="64"/>
      <c r="P13" s="64"/>
      <c r="Q13" s="64"/>
      <c r="R13" s="64"/>
      <c r="S13" s="64"/>
      <c r="T13" s="64"/>
      <c r="U13" s="64"/>
      <c r="V13" s="64"/>
      <c r="W13" s="64"/>
      <c r="X13" s="64"/>
      <c r="Y13" s="64"/>
      <c r="Z13" s="64"/>
    </row>
    <row r="14" spans="1:26">
      <c r="A14" s="61"/>
      <c r="B14" s="61"/>
      <c r="C14" s="61"/>
      <c r="D14" s="61"/>
      <c r="E14" s="61"/>
      <c r="F14" s="25"/>
      <c r="G14" s="64"/>
      <c r="H14" s="64"/>
      <c r="I14" s="64"/>
      <c r="J14" s="64"/>
      <c r="K14" s="64"/>
      <c r="L14" s="64"/>
      <c r="M14" s="64"/>
      <c r="N14" s="64"/>
      <c r="O14" s="64"/>
      <c r="P14" s="64"/>
      <c r="Q14" s="64"/>
      <c r="R14" s="64"/>
      <c r="S14" s="64"/>
      <c r="T14" s="64"/>
      <c r="U14" s="64"/>
      <c r="V14" s="64"/>
      <c r="W14" s="64"/>
      <c r="X14" s="64"/>
      <c r="Y14" s="64"/>
      <c r="Z14" s="64"/>
    </row>
    <row r="15" spans="1:26" ht="37.5" customHeight="1">
      <c r="A15" s="212" t="s">
        <v>61</v>
      </c>
      <c r="B15" s="213"/>
      <c r="C15" s="213"/>
      <c r="D15" s="213"/>
      <c r="E15" s="213"/>
      <c r="F15" s="214"/>
      <c r="G15" s="25"/>
      <c r="H15" s="25"/>
      <c r="I15" s="25"/>
      <c r="J15" s="25"/>
      <c r="K15" s="25"/>
      <c r="L15" s="25"/>
      <c r="M15" s="25"/>
      <c r="N15" s="25"/>
      <c r="O15" s="25"/>
      <c r="P15" s="25"/>
      <c r="Q15" s="25"/>
      <c r="R15" s="25"/>
      <c r="S15" s="25"/>
      <c r="T15" s="25"/>
      <c r="U15" s="25"/>
      <c r="V15" s="25"/>
      <c r="W15" s="25"/>
      <c r="X15" s="25"/>
      <c r="Y15" s="25"/>
      <c r="Z15" s="25"/>
    </row>
    <row r="16" spans="1:26" ht="16">
      <c r="A16" s="216" t="s">
        <v>62</v>
      </c>
      <c r="B16" s="198"/>
      <c r="C16" s="198"/>
      <c r="D16" s="198"/>
      <c r="E16" s="198"/>
      <c r="F16" s="198"/>
      <c r="G16" s="69"/>
      <c r="H16" s="69"/>
      <c r="I16" s="69"/>
      <c r="J16" s="69"/>
      <c r="K16" s="69"/>
      <c r="L16" s="69"/>
      <c r="M16" s="69"/>
      <c r="N16" s="69"/>
      <c r="O16" s="69"/>
      <c r="P16" s="69"/>
      <c r="Q16" s="69"/>
      <c r="R16" s="69"/>
      <c r="S16" s="69"/>
      <c r="T16" s="69"/>
      <c r="U16" s="69"/>
      <c r="V16" s="69"/>
      <c r="W16" s="69"/>
      <c r="X16" s="69"/>
      <c r="Y16" s="69"/>
      <c r="Z16" s="69"/>
    </row>
    <row r="17" spans="1:26" ht="16">
      <c r="A17" s="42" t="s">
        <v>19</v>
      </c>
      <c r="B17" s="42" t="s">
        <v>54</v>
      </c>
      <c r="C17" s="42" t="s">
        <v>55</v>
      </c>
      <c r="D17" s="42" t="s">
        <v>56</v>
      </c>
      <c r="E17" s="42" t="s">
        <v>57</v>
      </c>
      <c r="F17" s="42" t="s">
        <v>58</v>
      </c>
      <c r="G17" s="69"/>
      <c r="H17" s="69"/>
      <c r="I17" s="69"/>
      <c r="J17" s="69"/>
      <c r="K17" s="69"/>
      <c r="L17" s="69"/>
      <c r="M17" s="69"/>
      <c r="N17" s="69"/>
      <c r="O17" s="69"/>
      <c r="P17" s="69"/>
      <c r="Q17" s="69"/>
      <c r="R17" s="69"/>
      <c r="S17" s="69"/>
      <c r="T17" s="69"/>
      <c r="U17" s="69"/>
      <c r="V17" s="69"/>
      <c r="W17" s="69"/>
      <c r="X17" s="69"/>
      <c r="Y17" s="69"/>
      <c r="Z17" s="69"/>
    </row>
    <row r="18" spans="1:26" hidden="1">
      <c r="A18" s="65">
        <v>0</v>
      </c>
      <c r="B18" s="66" t="s">
        <v>63</v>
      </c>
      <c r="C18" s="217"/>
      <c r="D18" s="192"/>
      <c r="E18" s="193"/>
      <c r="F18" s="39"/>
      <c r="G18" s="25"/>
      <c r="H18" s="25"/>
      <c r="I18" s="25"/>
      <c r="J18" s="25"/>
      <c r="K18" s="25"/>
      <c r="L18" s="25"/>
      <c r="M18" s="25"/>
      <c r="N18" s="25"/>
      <c r="O18" s="25"/>
      <c r="P18" s="25"/>
      <c r="Q18" s="25"/>
      <c r="R18" s="25"/>
      <c r="S18" s="25"/>
      <c r="T18" s="25"/>
      <c r="U18" s="25"/>
      <c r="V18" s="25"/>
      <c r="W18" s="25"/>
      <c r="X18" s="25"/>
      <c r="Y18" s="25"/>
      <c r="Z18" s="25"/>
    </row>
    <row r="19" spans="1:26">
      <c r="A19" s="65">
        <v>1</v>
      </c>
      <c r="B19" s="66" t="s">
        <v>365</v>
      </c>
      <c r="D19" s="70"/>
      <c r="E19" s="67"/>
      <c r="F19" s="66"/>
      <c r="G19" s="25"/>
      <c r="H19" s="25"/>
      <c r="I19" s="25"/>
      <c r="J19" s="25"/>
      <c r="K19" s="25"/>
      <c r="L19" s="25"/>
      <c r="M19" s="25"/>
      <c r="N19" s="25"/>
      <c r="O19" s="25"/>
      <c r="P19" s="25"/>
      <c r="Q19" s="25"/>
      <c r="R19" s="25"/>
      <c r="S19" s="25"/>
      <c r="T19" s="25"/>
      <c r="U19" s="25"/>
      <c r="V19" s="25"/>
      <c r="W19" s="25"/>
      <c r="X19" s="25"/>
      <c r="Y19" s="25"/>
      <c r="Z19" s="25"/>
    </row>
    <row r="20" spans="1:26">
      <c r="A20" s="65">
        <v>2</v>
      </c>
      <c r="B20" s="66" t="s">
        <v>366</v>
      </c>
      <c r="C20" s="65" t="s">
        <v>64</v>
      </c>
      <c r="D20" s="70" t="s">
        <v>65</v>
      </c>
      <c r="E20" s="67" t="s">
        <v>66</v>
      </c>
      <c r="F20" s="66"/>
      <c r="G20" s="25"/>
      <c r="H20" s="25"/>
      <c r="I20" s="25"/>
      <c r="J20" s="25"/>
      <c r="K20" s="25"/>
      <c r="L20" s="25"/>
      <c r="M20" s="25"/>
      <c r="N20" s="25"/>
      <c r="O20" s="25"/>
      <c r="P20" s="25"/>
      <c r="Q20" s="25"/>
      <c r="R20" s="25"/>
      <c r="S20" s="25"/>
      <c r="T20" s="25"/>
      <c r="U20" s="25"/>
      <c r="V20" s="25"/>
      <c r="W20" s="25"/>
      <c r="X20" s="25"/>
      <c r="Y20" s="25"/>
      <c r="Z20" s="25"/>
    </row>
    <row r="21" spans="1:26">
      <c r="A21" s="65">
        <v>3</v>
      </c>
      <c r="B21" s="66" t="s">
        <v>72</v>
      </c>
      <c r="C21" s="65" t="s">
        <v>67</v>
      </c>
      <c r="D21" s="70" t="s">
        <v>68</v>
      </c>
      <c r="E21" s="67" t="s">
        <v>69</v>
      </c>
      <c r="F21" s="66"/>
      <c r="G21" s="25"/>
      <c r="H21" s="25"/>
      <c r="I21" s="25"/>
      <c r="J21" s="25"/>
      <c r="K21" s="25"/>
      <c r="L21" s="25"/>
      <c r="M21" s="25"/>
      <c r="N21" s="25"/>
      <c r="O21" s="25"/>
      <c r="P21" s="25"/>
      <c r="Q21" s="25"/>
      <c r="R21" s="25"/>
      <c r="S21" s="25"/>
      <c r="T21" s="25"/>
      <c r="U21" s="25"/>
      <c r="V21" s="25"/>
      <c r="W21" s="25"/>
      <c r="X21" s="25"/>
      <c r="Y21" s="25"/>
      <c r="Z21" s="25"/>
    </row>
    <row r="22" spans="1:26">
      <c r="A22" s="65">
        <v>4</v>
      </c>
      <c r="B22" s="66"/>
      <c r="C22" s="65"/>
      <c r="D22" s="70"/>
      <c r="E22" s="67"/>
      <c r="F22" s="66"/>
      <c r="G22" s="25"/>
      <c r="H22" s="25"/>
      <c r="I22" s="25"/>
      <c r="J22" s="25"/>
      <c r="K22" s="25"/>
      <c r="L22" s="25"/>
      <c r="M22" s="25"/>
      <c r="N22" s="25"/>
      <c r="O22" s="25"/>
      <c r="P22" s="25"/>
      <c r="Q22" s="25"/>
      <c r="R22" s="25"/>
      <c r="S22" s="25"/>
      <c r="T22" s="25"/>
      <c r="U22" s="25"/>
      <c r="V22" s="25"/>
      <c r="W22" s="25"/>
      <c r="X22" s="25"/>
      <c r="Y22" s="25"/>
      <c r="Z22" s="25"/>
    </row>
    <row r="23" spans="1:26">
      <c r="A23" s="65">
        <v>5</v>
      </c>
      <c r="B23" s="66"/>
      <c r="C23" s="71"/>
      <c r="D23" s="70"/>
      <c r="E23" s="67"/>
      <c r="F23" s="66"/>
      <c r="G23" s="25"/>
      <c r="H23" s="25"/>
      <c r="I23" s="25"/>
      <c r="J23" s="25"/>
      <c r="K23" s="25"/>
      <c r="L23" s="25"/>
      <c r="M23" s="25"/>
      <c r="N23" s="25"/>
      <c r="O23" s="25"/>
      <c r="P23" s="25"/>
      <c r="Q23" s="25"/>
      <c r="R23" s="25"/>
      <c r="S23" s="25"/>
      <c r="T23" s="25"/>
      <c r="U23" s="25"/>
      <c r="V23" s="25"/>
      <c r="W23" s="25"/>
      <c r="X23" s="25"/>
      <c r="Y23" s="25"/>
      <c r="Z23" s="25"/>
    </row>
    <row r="24" spans="1:26">
      <c r="A24" s="65">
        <v>6</v>
      </c>
      <c r="B24" s="66"/>
      <c r="C24" s="71"/>
      <c r="D24" s="70"/>
      <c r="E24" s="67"/>
      <c r="F24" s="66"/>
      <c r="G24" s="25"/>
      <c r="H24" s="25"/>
      <c r="I24" s="25"/>
      <c r="J24" s="25"/>
      <c r="K24" s="25"/>
      <c r="L24" s="25"/>
      <c r="M24" s="25"/>
      <c r="N24" s="25"/>
      <c r="O24" s="25"/>
      <c r="P24" s="25"/>
      <c r="Q24" s="25"/>
      <c r="R24" s="25"/>
      <c r="S24" s="25"/>
      <c r="T24" s="25"/>
      <c r="U24" s="25"/>
      <c r="V24" s="25"/>
      <c r="W24" s="25"/>
      <c r="X24" s="25"/>
      <c r="Y24" s="25"/>
      <c r="Z24" s="25"/>
    </row>
    <row r="25" spans="1:26">
      <c r="A25" s="65">
        <v>7</v>
      </c>
      <c r="B25" s="66"/>
      <c r="C25" s="65"/>
      <c r="D25" s="67"/>
      <c r="E25" s="67"/>
      <c r="F25" s="66"/>
      <c r="G25" s="25"/>
      <c r="H25" s="25"/>
      <c r="I25" s="25"/>
      <c r="J25" s="25"/>
      <c r="K25" s="25"/>
      <c r="L25" s="25"/>
      <c r="M25" s="25"/>
      <c r="N25" s="25"/>
      <c r="O25" s="25"/>
      <c r="P25" s="25"/>
      <c r="Q25" s="25"/>
      <c r="R25" s="25"/>
      <c r="S25" s="25"/>
      <c r="T25" s="25"/>
      <c r="U25" s="25"/>
      <c r="V25" s="25"/>
      <c r="W25" s="25"/>
      <c r="X25" s="25"/>
      <c r="Y25" s="25"/>
      <c r="Z25" s="25"/>
    </row>
    <row r="26" spans="1:26">
      <c r="A26" s="65">
        <v>8</v>
      </c>
      <c r="B26" s="66"/>
      <c r="C26" s="65"/>
      <c r="D26" s="67"/>
      <c r="E26" s="67"/>
      <c r="F26" s="66"/>
      <c r="G26" s="25"/>
      <c r="H26" s="25"/>
      <c r="I26" s="25"/>
      <c r="J26" s="25"/>
      <c r="K26" s="25"/>
      <c r="L26" s="25"/>
      <c r="M26" s="25"/>
      <c r="N26" s="25"/>
      <c r="O26" s="25"/>
      <c r="P26" s="25"/>
      <c r="Q26" s="25"/>
      <c r="R26" s="25"/>
      <c r="S26" s="25"/>
      <c r="T26" s="25"/>
      <c r="U26" s="25"/>
      <c r="V26" s="25"/>
      <c r="W26" s="25"/>
      <c r="X26" s="25"/>
      <c r="Y26" s="25"/>
      <c r="Z26" s="25"/>
    </row>
    <row r="27" spans="1:26">
      <c r="A27" s="65">
        <v>9</v>
      </c>
      <c r="B27" s="66"/>
      <c r="C27" s="65"/>
      <c r="D27" s="67"/>
      <c r="E27" s="65"/>
      <c r="F27" s="66"/>
      <c r="G27" s="25"/>
      <c r="H27" s="25"/>
      <c r="I27" s="25"/>
      <c r="J27" s="25"/>
      <c r="K27" s="25"/>
      <c r="L27" s="25"/>
      <c r="M27" s="25"/>
      <c r="N27" s="25"/>
      <c r="O27" s="25"/>
      <c r="P27" s="25"/>
      <c r="Q27" s="25"/>
      <c r="R27" s="25"/>
      <c r="S27" s="25"/>
      <c r="T27" s="25"/>
      <c r="U27" s="25"/>
      <c r="V27" s="25"/>
      <c r="W27" s="25"/>
      <c r="X27" s="25"/>
      <c r="Y27" s="25"/>
      <c r="Z27" s="25"/>
    </row>
    <row r="28" spans="1:26">
      <c r="A28" s="65">
        <v>10</v>
      </c>
      <c r="B28" s="66"/>
      <c r="C28" s="68"/>
      <c r="D28" s="68"/>
      <c r="E28" s="68"/>
      <c r="F28" s="66"/>
      <c r="G28" s="25"/>
      <c r="H28" s="25"/>
      <c r="I28" s="25"/>
      <c r="J28" s="25"/>
      <c r="K28" s="25"/>
      <c r="L28" s="25"/>
      <c r="M28" s="25"/>
      <c r="N28" s="25"/>
      <c r="O28" s="25"/>
      <c r="P28" s="25"/>
      <c r="Q28" s="25"/>
      <c r="R28" s="25"/>
      <c r="S28" s="25"/>
      <c r="T28" s="25"/>
      <c r="U28" s="25"/>
      <c r="V28" s="25"/>
      <c r="W28" s="25"/>
      <c r="X28" s="25"/>
      <c r="Y28" s="25"/>
      <c r="Z28" s="25"/>
    </row>
    <row r="29" spans="1:26">
      <c r="A29" s="61"/>
      <c r="B29" s="61"/>
      <c r="C29" s="61"/>
      <c r="D29" s="61"/>
      <c r="E29" s="61"/>
      <c r="F29" s="25"/>
      <c r="G29" s="25"/>
      <c r="H29" s="25"/>
      <c r="I29" s="25"/>
      <c r="J29" s="25"/>
      <c r="K29" s="25"/>
      <c r="L29" s="25"/>
      <c r="M29" s="25"/>
      <c r="N29" s="25"/>
      <c r="O29" s="25"/>
      <c r="P29" s="25"/>
      <c r="Q29" s="25"/>
      <c r="R29" s="25"/>
      <c r="S29" s="25"/>
      <c r="T29" s="25"/>
      <c r="U29" s="25"/>
      <c r="V29" s="25"/>
      <c r="W29" s="25"/>
      <c r="X29" s="25"/>
      <c r="Y29" s="25"/>
      <c r="Z29" s="25"/>
    </row>
    <row r="30" spans="1:26" ht="35.25" customHeight="1">
      <c r="A30" s="212" t="s">
        <v>70</v>
      </c>
      <c r="B30" s="213"/>
      <c r="C30" s="213"/>
      <c r="D30" s="213"/>
      <c r="E30" s="213"/>
      <c r="F30" s="214"/>
      <c r="G30" s="72"/>
      <c r="H30" s="72"/>
      <c r="I30" s="72"/>
      <c r="J30" s="72"/>
      <c r="K30" s="72"/>
      <c r="L30" s="72"/>
      <c r="M30" s="72"/>
      <c r="N30" s="72"/>
      <c r="O30" s="72"/>
      <c r="P30" s="72"/>
      <c r="Q30" s="72"/>
      <c r="R30" s="72"/>
      <c r="S30" s="72"/>
      <c r="T30" s="72"/>
      <c r="U30" s="72"/>
      <c r="V30" s="72"/>
      <c r="W30" s="72"/>
      <c r="X30" s="72"/>
      <c r="Y30" s="72"/>
      <c r="Z30" s="72"/>
    </row>
    <row r="31" spans="1:26" ht="16">
      <c r="A31" s="42" t="s">
        <v>19</v>
      </c>
      <c r="B31" s="42" t="s">
        <v>54</v>
      </c>
      <c r="C31" s="42" t="s">
        <v>55</v>
      </c>
      <c r="D31" s="42" t="s">
        <v>71</v>
      </c>
      <c r="E31" s="42" t="s">
        <v>57</v>
      </c>
      <c r="F31" s="42" t="s">
        <v>58</v>
      </c>
      <c r="G31" s="25"/>
      <c r="H31" s="25"/>
      <c r="I31" s="25"/>
      <c r="J31" s="25"/>
      <c r="K31" s="25"/>
      <c r="L31" s="25"/>
      <c r="M31" s="25"/>
      <c r="N31" s="25"/>
      <c r="O31" s="25"/>
      <c r="P31" s="25"/>
      <c r="Q31" s="25"/>
      <c r="R31" s="25"/>
      <c r="S31" s="25"/>
      <c r="T31" s="25"/>
      <c r="U31" s="25"/>
      <c r="V31" s="25"/>
      <c r="W31" s="25"/>
      <c r="X31" s="25"/>
      <c r="Y31" s="25"/>
      <c r="Z31" s="25"/>
    </row>
    <row r="32" spans="1:26">
      <c r="A32" s="65">
        <v>1</v>
      </c>
      <c r="B32" s="66" t="s">
        <v>364</v>
      </c>
      <c r="C32" s="65" t="s">
        <v>368</v>
      </c>
      <c r="D32" s="67" t="s">
        <v>369</v>
      </c>
      <c r="E32" s="66"/>
      <c r="F32" s="66"/>
      <c r="G32" s="25"/>
      <c r="H32" s="25"/>
      <c r="I32" s="25"/>
      <c r="J32" s="25"/>
      <c r="K32" s="25"/>
      <c r="L32" s="25"/>
      <c r="M32" s="25"/>
      <c r="N32" s="25"/>
      <c r="O32" s="25"/>
      <c r="P32" s="25"/>
      <c r="Q32" s="25"/>
      <c r="R32" s="25"/>
      <c r="S32" s="25"/>
      <c r="T32" s="25"/>
      <c r="U32" s="25"/>
      <c r="V32" s="25"/>
      <c r="W32" s="25"/>
      <c r="X32" s="25"/>
      <c r="Y32" s="25"/>
      <c r="Z32" s="25"/>
    </row>
    <row r="33" spans="1:26">
      <c r="A33" s="65">
        <v>2</v>
      </c>
      <c r="B33" s="66"/>
      <c r="C33" s="65"/>
      <c r="D33" s="67"/>
      <c r="E33" s="66"/>
      <c r="F33" s="66"/>
      <c r="G33" s="25"/>
      <c r="H33" s="25"/>
      <c r="I33" s="25"/>
      <c r="J33" s="25"/>
      <c r="K33" s="25"/>
      <c r="L33" s="25"/>
      <c r="M33" s="25"/>
      <c r="N33" s="25"/>
      <c r="O33" s="25"/>
      <c r="P33" s="25"/>
      <c r="Q33" s="25"/>
      <c r="R33" s="25"/>
      <c r="S33" s="25"/>
      <c r="T33" s="25"/>
      <c r="U33" s="25"/>
      <c r="V33" s="25"/>
      <c r="W33" s="25"/>
      <c r="X33" s="25"/>
      <c r="Y33" s="25"/>
      <c r="Z33" s="25"/>
    </row>
    <row r="34" spans="1:26">
      <c r="A34" s="65">
        <v>3</v>
      </c>
      <c r="B34" s="66"/>
      <c r="C34" s="65"/>
      <c r="D34" s="67"/>
      <c r="E34" s="66"/>
      <c r="F34" s="66"/>
      <c r="G34" s="25"/>
      <c r="H34" s="25"/>
      <c r="I34" s="25"/>
      <c r="J34" s="25"/>
      <c r="K34" s="25"/>
      <c r="L34" s="25"/>
      <c r="M34" s="25"/>
      <c r="N34" s="25"/>
      <c r="O34" s="25"/>
      <c r="P34" s="25"/>
      <c r="Q34" s="25"/>
      <c r="R34" s="25"/>
      <c r="S34" s="25"/>
      <c r="T34" s="25"/>
      <c r="U34" s="25"/>
      <c r="V34" s="25"/>
      <c r="W34" s="25"/>
      <c r="X34" s="25"/>
      <c r="Y34" s="25"/>
      <c r="Z34" s="25"/>
    </row>
    <row r="35" spans="1:26" ht="15.75" customHeight="1">
      <c r="A35" s="65">
        <v>4</v>
      </c>
      <c r="B35" s="66"/>
      <c r="C35" s="65"/>
      <c r="D35" s="67"/>
      <c r="E35" s="66"/>
      <c r="F35" s="66"/>
      <c r="G35" s="25"/>
      <c r="H35" s="25"/>
      <c r="I35" s="25"/>
      <c r="J35" s="25"/>
      <c r="K35" s="25"/>
      <c r="L35" s="25"/>
      <c r="M35" s="25"/>
      <c r="N35" s="25"/>
      <c r="O35" s="25"/>
      <c r="P35" s="25"/>
      <c r="Q35" s="25"/>
      <c r="R35" s="25"/>
      <c r="S35" s="25"/>
      <c r="T35" s="25"/>
      <c r="U35" s="25"/>
      <c r="V35" s="25"/>
      <c r="W35" s="25"/>
      <c r="X35" s="25"/>
      <c r="Y35" s="25"/>
      <c r="Z35" s="25"/>
    </row>
    <row r="36" spans="1:26" ht="15.75" customHeight="1">
      <c r="A36" s="65">
        <v>5</v>
      </c>
      <c r="B36" s="66"/>
      <c r="C36" s="65"/>
      <c r="D36" s="67"/>
      <c r="E36" s="66"/>
      <c r="F36" s="66"/>
      <c r="G36" s="25"/>
      <c r="H36" s="25"/>
      <c r="I36" s="25"/>
      <c r="J36" s="25"/>
      <c r="K36" s="25"/>
      <c r="L36" s="25"/>
      <c r="M36" s="25"/>
      <c r="N36" s="25"/>
      <c r="O36" s="25"/>
      <c r="P36" s="25"/>
      <c r="Q36" s="25"/>
      <c r="R36" s="25"/>
      <c r="S36" s="25"/>
      <c r="T36" s="25"/>
      <c r="U36" s="25"/>
      <c r="V36" s="25"/>
      <c r="W36" s="25"/>
      <c r="X36" s="25"/>
      <c r="Y36" s="25"/>
      <c r="Z36" s="25"/>
    </row>
    <row r="37" spans="1:26" ht="15.75" customHeight="1">
      <c r="A37" s="65">
        <v>6</v>
      </c>
      <c r="B37" s="66"/>
      <c r="C37" s="65"/>
      <c r="D37" s="67"/>
      <c r="E37" s="66"/>
      <c r="F37" s="66"/>
      <c r="G37" s="25"/>
      <c r="H37" s="25"/>
      <c r="I37" s="25"/>
      <c r="J37" s="25"/>
      <c r="K37" s="25"/>
      <c r="L37" s="25"/>
      <c r="M37" s="25"/>
      <c r="N37" s="25"/>
      <c r="O37" s="25"/>
      <c r="P37" s="25"/>
      <c r="Q37" s="25"/>
      <c r="R37" s="25"/>
      <c r="S37" s="25"/>
      <c r="T37" s="25"/>
      <c r="U37" s="25"/>
      <c r="V37" s="25"/>
      <c r="W37" s="25"/>
      <c r="X37" s="25"/>
      <c r="Y37" s="25"/>
      <c r="Z37" s="25"/>
    </row>
    <row r="38" spans="1:26" ht="15.75" customHeight="1">
      <c r="A38" s="65">
        <v>7</v>
      </c>
      <c r="B38" s="66"/>
      <c r="C38" s="65"/>
      <c r="D38" s="67"/>
      <c r="E38" s="66"/>
      <c r="F38" s="66"/>
      <c r="G38" s="25"/>
      <c r="H38" s="25"/>
      <c r="I38" s="25"/>
      <c r="J38" s="25"/>
      <c r="K38" s="25"/>
      <c r="L38" s="25"/>
      <c r="M38" s="25"/>
      <c r="N38" s="25"/>
      <c r="O38" s="25"/>
      <c r="P38" s="25"/>
      <c r="Q38" s="25"/>
      <c r="R38" s="25"/>
      <c r="S38" s="25"/>
      <c r="T38" s="25"/>
      <c r="U38" s="25"/>
      <c r="V38" s="25"/>
      <c r="W38" s="25"/>
      <c r="X38" s="25"/>
      <c r="Y38" s="25"/>
      <c r="Z38" s="25"/>
    </row>
    <row r="39" spans="1:26" ht="15.75" customHeight="1">
      <c r="A39" s="65">
        <v>8</v>
      </c>
      <c r="B39" s="66"/>
      <c r="C39" s="65"/>
      <c r="D39" s="67"/>
      <c r="E39" s="66"/>
      <c r="F39" s="66"/>
      <c r="G39" s="25"/>
      <c r="H39" s="25"/>
      <c r="I39" s="25"/>
      <c r="J39" s="25"/>
      <c r="K39" s="25"/>
      <c r="L39" s="25"/>
      <c r="M39" s="25"/>
      <c r="N39" s="25"/>
      <c r="O39" s="25"/>
      <c r="P39" s="25"/>
      <c r="Q39" s="25"/>
      <c r="R39" s="25"/>
      <c r="S39" s="25"/>
      <c r="T39" s="25"/>
      <c r="U39" s="25"/>
      <c r="V39" s="25"/>
      <c r="W39" s="25"/>
      <c r="X39" s="25"/>
      <c r="Y39" s="25"/>
      <c r="Z39" s="25"/>
    </row>
    <row r="40" spans="1:26" ht="15.75" customHeight="1">
      <c r="A40" s="65">
        <v>9</v>
      </c>
      <c r="B40" s="66"/>
      <c r="C40" s="65"/>
      <c r="D40" s="65"/>
      <c r="E40" s="66"/>
      <c r="F40" s="66"/>
      <c r="G40" s="25"/>
      <c r="H40" s="25"/>
      <c r="I40" s="25"/>
      <c r="J40" s="25"/>
      <c r="K40" s="25"/>
      <c r="L40" s="25"/>
      <c r="M40" s="25"/>
      <c r="N40" s="25"/>
      <c r="O40" s="25"/>
      <c r="P40" s="25"/>
      <c r="Q40" s="25"/>
      <c r="R40" s="25"/>
      <c r="S40" s="25"/>
      <c r="T40" s="25"/>
      <c r="U40" s="25"/>
      <c r="V40" s="25"/>
      <c r="W40" s="25"/>
      <c r="X40" s="25"/>
      <c r="Y40" s="25"/>
      <c r="Z40" s="25"/>
    </row>
    <row r="41" spans="1:26" ht="15.75" customHeight="1">
      <c r="A41" s="65">
        <v>10</v>
      </c>
      <c r="B41" s="66"/>
      <c r="C41" s="68"/>
      <c r="D41" s="68"/>
      <c r="E41" s="68"/>
      <c r="F41" s="66"/>
      <c r="G41" s="25"/>
      <c r="H41" s="25"/>
      <c r="I41" s="25"/>
      <c r="J41" s="25"/>
      <c r="K41" s="25"/>
      <c r="L41" s="25"/>
      <c r="M41" s="25"/>
      <c r="N41" s="25"/>
      <c r="O41" s="25"/>
      <c r="P41" s="25"/>
      <c r="Q41" s="25"/>
      <c r="R41" s="25"/>
      <c r="S41" s="25"/>
      <c r="T41" s="25"/>
      <c r="U41" s="25"/>
      <c r="V41" s="25"/>
      <c r="W41" s="25"/>
      <c r="X41" s="25"/>
      <c r="Y41" s="25"/>
      <c r="Z41" s="25"/>
    </row>
    <row r="42" spans="1:26" ht="15.75" customHeight="1">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15.75"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15.75" customHeigh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ht="15.75" customHeigh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ht="15.75" customHeight="1">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15.7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ht="15.75" customHeigh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ht="15.7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ht="15.75" customHeight="1">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ht="15.75"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ht="15.75"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ht="15.75"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ht="15.75" customHeight="1">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ht="15.75" customHeight="1">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ht="15.75" customHeigh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ht="15.75" customHeigh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ht="15.75" customHeight="1">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15.7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15.7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5.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5.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5.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5.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5.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5.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5.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5.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5.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5.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5.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5.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5.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5.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5.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5.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5.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5.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5.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5.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5.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5.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5.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5.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5.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5.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5.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5.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5.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5.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5.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5.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sheetData>
  <mergeCells count="6">
    <mergeCell ref="A30:F30"/>
    <mergeCell ref="A1:F1"/>
    <mergeCell ref="A2:F2"/>
    <mergeCell ref="A15:F15"/>
    <mergeCell ref="A16:F16"/>
    <mergeCell ref="C18:E18"/>
  </mergeCells>
  <pageMargins left="0.51180555555555596" right="0.51180555555555596" top="0.78749999999999998" bottom="0.78749999999999998" header="0" footer="0"/>
  <pageSetup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982"/>
  <sheetViews>
    <sheetView topLeftCell="F34" workbookViewId="0">
      <selection activeCell="I56" sqref="I56"/>
    </sheetView>
  </sheetViews>
  <sheetFormatPr baseColWidth="10" defaultColWidth="14.5" defaultRowHeight="15" customHeight="1" outlineLevelRow="1"/>
  <cols>
    <col min="1" max="1" width="16.5" customWidth="1"/>
    <col min="2" max="2" width="95.5" customWidth="1"/>
    <col min="3" max="3" width="54" customWidth="1"/>
    <col min="4" max="4" width="30" customWidth="1"/>
    <col min="5" max="5" width="49.1640625" customWidth="1"/>
    <col min="6" max="6" width="51.33203125" customWidth="1"/>
    <col min="7" max="7" width="42.5" customWidth="1"/>
    <col min="8" max="8" width="58.1640625" customWidth="1"/>
    <col min="9" max="9" width="62.1640625" customWidth="1"/>
    <col min="10" max="10" width="20.83203125" customWidth="1"/>
    <col min="11" max="11" width="22" customWidth="1"/>
    <col min="12" max="27" width="75.5" customWidth="1"/>
  </cols>
  <sheetData>
    <row r="1" spans="1:27" ht="44.25" customHeight="1">
      <c r="A1" s="231" t="s">
        <v>73</v>
      </c>
      <c r="B1" s="232"/>
      <c r="C1" s="232"/>
      <c r="D1" s="232"/>
      <c r="E1" s="232"/>
      <c r="F1" s="232"/>
      <c r="G1" s="232"/>
      <c r="H1" s="232"/>
      <c r="I1" s="232"/>
      <c r="J1" s="232"/>
      <c r="K1" s="233"/>
      <c r="L1" s="73"/>
      <c r="M1" s="74"/>
      <c r="N1" s="74"/>
      <c r="O1" s="74"/>
      <c r="P1" s="74"/>
      <c r="Q1" s="74"/>
      <c r="R1" s="74"/>
      <c r="S1" s="74"/>
      <c r="T1" s="74"/>
      <c r="U1" s="74"/>
      <c r="V1" s="74"/>
      <c r="W1" s="74"/>
      <c r="X1" s="74"/>
      <c r="Y1" s="74"/>
      <c r="Z1" s="74"/>
      <c r="AA1" s="74"/>
    </row>
    <row r="2" spans="1:27" ht="27" customHeight="1">
      <c r="A2" s="234" t="s">
        <v>74</v>
      </c>
      <c r="B2" s="192"/>
      <c r="C2" s="192"/>
      <c r="D2" s="192"/>
      <c r="E2" s="192"/>
      <c r="F2" s="192"/>
      <c r="G2" s="192"/>
      <c r="H2" s="192"/>
      <c r="I2" s="192"/>
      <c r="J2" s="192"/>
      <c r="K2" s="193"/>
      <c r="L2" s="75"/>
      <c r="M2" s="74"/>
      <c r="N2" s="74"/>
      <c r="O2" s="74"/>
      <c r="P2" s="74"/>
      <c r="Q2" s="74"/>
      <c r="R2" s="74"/>
      <c r="S2" s="74"/>
      <c r="T2" s="74"/>
      <c r="U2" s="74"/>
      <c r="V2" s="74"/>
      <c r="W2" s="74"/>
      <c r="X2" s="74"/>
      <c r="Y2" s="74"/>
      <c r="Z2" s="74"/>
      <c r="AA2" s="74"/>
    </row>
    <row r="3" spans="1:27" ht="15" customHeight="1">
      <c r="A3" s="235" t="s">
        <v>75</v>
      </c>
      <c r="B3" s="192"/>
      <c r="C3" s="192"/>
      <c r="D3" s="192"/>
      <c r="E3" s="192"/>
      <c r="F3" s="192"/>
      <c r="G3" s="192"/>
      <c r="H3" s="192"/>
      <c r="I3" s="192"/>
      <c r="J3" s="192"/>
      <c r="K3" s="193"/>
      <c r="L3" s="75"/>
      <c r="M3" s="74"/>
      <c r="N3" s="74"/>
      <c r="O3" s="74"/>
      <c r="P3" s="74"/>
      <c r="Q3" s="74"/>
      <c r="R3" s="74"/>
      <c r="S3" s="74"/>
      <c r="T3" s="74"/>
      <c r="U3" s="74"/>
      <c r="V3" s="74"/>
      <c r="W3" s="74"/>
      <c r="X3" s="74"/>
      <c r="Y3" s="74"/>
      <c r="Z3" s="74"/>
      <c r="AA3" s="74"/>
    </row>
    <row r="4" spans="1:27" ht="15" customHeight="1">
      <c r="A4" s="236" t="s">
        <v>21</v>
      </c>
      <c r="B4" s="201"/>
      <c r="C4" s="237" t="s">
        <v>76</v>
      </c>
      <c r="D4" s="203"/>
      <c r="E4" s="204"/>
      <c r="F4" s="229" t="s">
        <v>77</v>
      </c>
      <c r="G4" s="229" t="s">
        <v>78</v>
      </c>
      <c r="H4" s="229" t="s">
        <v>79</v>
      </c>
      <c r="I4" s="229" t="s">
        <v>80</v>
      </c>
      <c r="J4" s="238" t="s">
        <v>81</v>
      </c>
      <c r="K4" s="204"/>
      <c r="L4" s="75"/>
      <c r="M4" s="74"/>
      <c r="N4" s="74"/>
      <c r="O4" s="74"/>
      <c r="P4" s="74"/>
      <c r="Q4" s="74"/>
      <c r="R4" s="74"/>
      <c r="S4" s="74"/>
      <c r="T4" s="74"/>
      <c r="U4" s="74"/>
      <c r="V4" s="74"/>
      <c r="W4" s="74"/>
      <c r="X4" s="74"/>
      <c r="Y4" s="74"/>
      <c r="Z4" s="74"/>
      <c r="AA4" s="74"/>
    </row>
    <row r="5" spans="1:27" ht="36.75" customHeight="1">
      <c r="A5" s="202"/>
      <c r="B5" s="204"/>
      <c r="C5" s="76" t="s">
        <v>82</v>
      </c>
      <c r="D5" s="76" t="s">
        <v>83</v>
      </c>
      <c r="E5" s="76" t="s">
        <v>84</v>
      </c>
      <c r="F5" s="227"/>
      <c r="G5" s="227"/>
      <c r="H5" s="228"/>
      <c r="I5" s="227"/>
      <c r="J5" s="76" t="s">
        <v>85</v>
      </c>
      <c r="K5" s="76" t="s">
        <v>86</v>
      </c>
      <c r="L5" s="75"/>
      <c r="M5" s="74"/>
      <c r="N5" s="74"/>
      <c r="O5" s="74"/>
      <c r="P5" s="74"/>
      <c r="Q5" s="74"/>
      <c r="R5" s="74"/>
      <c r="S5" s="74"/>
      <c r="T5" s="74"/>
      <c r="U5" s="74"/>
      <c r="V5" s="74"/>
      <c r="W5" s="74"/>
      <c r="X5" s="74"/>
      <c r="Y5" s="74"/>
      <c r="Z5" s="74"/>
      <c r="AA5" s="74"/>
    </row>
    <row r="6" spans="1:27" ht="30" customHeight="1" outlineLevel="1">
      <c r="A6" s="77" t="s">
        <v>87</v>
      </c>
      <c r="B6" s="78" t="s">
        <v>385</v>
      </c>
      <c r="C6" s="78" t="s">
        <v>88</v>
      </c>
      <c r="D6" s="79" t="str">
        <f>VLOOKUP(C6,AUX!I$3:L$11,2,0)</f>
        <v>2.1.</v>
      </c>
      <c r="E6" s="80" t="str">
        <f>VLOOKUP(C6,AUX!I$3:L$11,4,0)</f>
        <v>OE 02 - Expandir e Consolidar cursos de Graduação, Pós-Graduação e da Educação Básica.</v>
      </c>
      <c r="F6" s="81" t="s">
        <v>89</v>
      </c>
      <c r="G6" s="81" t="s">
        <v>90</v>
      </c>
      <c r="H6" s="227"/>
      <c r="I6" s="81" t="s">
        <v>72</v>
      </c>
      <c r="J6" s="82">
        <v>44563</v>
      </c>
      <c r="K6" s="82">
        <v>45657</v>
      </c>
      <c r="L6" s="75"/>
      <c r="M6" s="74"/>
      <c r="N6" s="74"/>
      <c r="O6" s="74"/>
      <c r="P6" s="74"/>
      <c r="Q6" s="74"/>
      <c r="R6" s="74"/>
      <c r="S6" s="74"/>
      <c r="T6" s="74"/>
      <c r="U6" s="74"/>
      <c r="V6" s="74"/>
      <c r="W6" s="74"/>
      <c r="X6" s="74"/>
      <c r="Y6" s="74"/>
      <c r="Z6" s="74"/>
      <c r="AA6" s="74"/>
    </row>
    <row r="7" spans="1:27" ht="27.75" customHeight="1" outlineLevel="1">
      <c r="A7" s="83" t="s">
        <v>91</v>
      </c>
      <c r="B7" s="271" t="s">
        <v>92</v>
      </c>
      <c r="C7" s="218"/>
      <c r="D7" s="198"/>
      <c r="E7" s="198"/>
      <c r="F7" s="198"/>
      <c r="G7" s="198"/>
      <c r="H7" s="198"/>
      <c r="I7" s="198"/>
      <c r="J7" s="198"/>
      <c r="K7" s="199"/>
      <c r="L7" s="75"/>
      <c r="M7" s="74"/>
      <c r="N7" s="74"/>
      <c r="O7" s="74"/>
      <c r="P7" s="74"/>
      <c r="Q7" s="74"/>
      <c r="R7" s="74"/>
      <c r="S7" s="74"/>
      <c r="T7" s="74"/>
      <c r="U7" s="74"/>
      <c r="V7" s="74"/>
      <c r="W7" s="74"/>
      <c r="X7" s="74"/>
      <c r="Y7" s="74"/>
      <c r="Z7" s="74"/>
      <c r="AA7" s="74"/>
    </row>
    <row r="8" spans="1:27" ht="15.75" customHeight="1" outlineLevel="1">
      <c r="A8" s="83" t="s">
        <v>93</v>
      </c>
      <c r="B8" s="91" t="s">
        <v>386</v>
      </c>
      <c r="C8" s="200"/>
      <c r="D8" s="188"/>
      <c r="E8" s="188"/>
      <c r="F8" s="188"/>
      <c r="G8" s="188"/>
      <c r="H8" s="188"/>
      <c r="I8" s="188"/>
      <c r="J8" s="188"/>
      <c r="K8" s="201"/>
      <c r="L8" s="75"/>
      <c r="M8" s="74"/>
      <c r="N8" s="74"/>
      <c r="O8" s="74"/>
      <c r="P8" s="74"/>
      <c r="Q8" s="74"/>
      <c r="R8" s="74"/>
      <c r="S8" s="74"/>
      <c r="T8" s="74"/>
      <c r="U8" s="74"/>
      <c r="V8" s="74"/>
      <c r="W8" s="74"/>
      <c r="X8" s="74"/>
      <c r="Y8" s="74"/>
      <c r="Z8" s="74"/>
      <c r="AA8" s="74"/>
    </row>
    <row r="9" spans="1:27" ht="15.75" customHeight="1" outlineLevel="1">
      <c r="A9" s="83" t="s">
        <v>94</v>
      </c>
      <c r="B9" s="271" t="s">
        <v>387</v>
      </c>
      <c r="C9" s="200"/>
      <c r="D9" s="188"/>
      <c r="E9" s="188"/>
      <c r="F9" s="188"/>
      <c r="G9" s="188"/>
      <c r="H9" s="188"/>
      <c r="I9" s="188"/>
      <c r="J9" s="188"/>
      <c r="K9" s="201"/>
      <c r="L9" s="75"/>
      <c r="M9" s="74"/>
      <c r="N9" s="74"/>
      <c r="O9" s="74"/>
      <c r="P9" s="74"/>
      <c r="Q9" s="74"/>
      <c r="R9" s="74"/>
      <c r="S9" s="74"/>
      <c r="T9" s="74"/>
      <c r="U9" s="74"/>
      <c r="V9" s="74"/>
      <c r="W9" s="74"/>
      <c r="X9" s="74"/>
      <c r="Y9" s="74"/>
      <c r="Z9" s="74"/>
      <c r="AA9" s="74"/>
    </row>
    <row r="10" spans="1:27" ht="15.75" customHeight="1" outlineLevel="1">
      <c r="A10" s="83" t="s">
        <v>95</v>
      </c>
      <c r="B10" s="271" t="s">
        <v>391</v>
      </c>
      <c r="C10" s="200"/>
      <c r="D10" s="188"/>
      <c r="E10" s="188"/>
      <c r="F10" s="188"/>
      <c r="G10" s="188"/>
      <c r="H10" s="188"/>
      <c r="I10" s="188"/>
      <c r="J10" s="188"/>
      <c r="K10" s="201"/>
      <c r="L10" s="75"/>
      <c r="M10" s="74"/>
      <c r="N10" s="74"/>
      <c r="O10" s="74"/>
      <c r="P10" s="74"/>
      <c r="Q10" s="74"/>
      <c r="R10" s="74"/>
      <c r="S10" s="74"/>
      <c r="T10" s="74"/>
      <c r="U10" s="74"/>
      <c r="V10" s="74"/>
      <c r="W10" s="74"/>
      <c r="X10" s="74"/>
      <c r="Y10" s="74"/>
      <c r="Z10" s="74"/>
      <c r="AA10" s="74"/>
    </row>
    <row r="11" spans="1:27" ht="15.75" customHeight="1" outlineLevel="1">
      <c r="A11" s="83" t="s">
        <v>96</v>
      </c>
      <c r="B11" s="271" t="s">
        <v>388</v>
      </c>
      <c r="C11" s="200"/>
      <c r="D11" s="188"/>
      <c r="E11" s="188"/>
      <c r="F11" s="188"/>
      <c r="G11" s="188"/>
      <c r="H11" s="188"/>
      <c r="I11" s="188"/>
      <c r="J11" s="188"/>
      <c r="K11" s="201"/>
      <c r="L11" s="75"/>
      <c r="M11" s="74"/>
      <c r="N11" s="74"/>
      <c r="O11" s="74"/>
      <c r="P11" s="74"/>
      <c r="Q11" s="74"/>
      <c r="R11" s="74"/>
      <c r="S11" s="74"/>
      <c r="T11" s="74"/>
      <c r="U11" s="74"/>
      <c r="V11" s="74"/>
      <c r="W11" s="74"/>
      <c r="X11" s="74"/>
      <c r="Y11" s="74"/>
      <c r="Z11" s="74"/>
      <c r="AA11" s="74"/>
    </row>
    <row r="12" spans="1:27" ht="15.75" customHeight="1" outlineLevel="1">
      <c r="A12" s="83" t="s">
        <v>97</v>
      </c>
      <c r="B12" s="271" t="s">
        <v>389</v>
      </c>
      <c r="C12" s="200"/>
      <c r="D12" s="188"/>
      <c r="E12" s="188"/>
      <c r="F12" s="188"/>
      <c r="G12" s="188"/>
      <c r="H12" s="188"/>
      <c r="I12" s="188"/>
      <c r="J12" s="188"/>
      <c r="K12" s="201"/>
      <c r="L12" s="75"/>
      <c r="M12" s="74"/>
      <c r="N12" s="74"/>
      <c r="O12" s="74"/>
      <c r="P12" s="74"/>
      <c r="Q12" s="74"/>
      <c r="R12" s="74"/>
      <c r="S12" s="74"/>
      <c r="T12" s="74"/>
      <c r="U12" s="74"/>
      <c r="V12" s="74"/>
      <c r="W12" s="74"/>
      <c r="X12" s="74"/>
      <c r="Y12" s="74"/>
      <c r="Z12" s="74"/>
      <c r="AA12" s="74"/>
    </row>
    <row r="13" spans="1:27" ht="15.75" customHeight="1" outlineLevel="1">
      <c r="A13" s="220" t="s">
        <v>98</v>
      </c>
      <c r="B13" s="193"/>
      <c r="C13" s="202"/>
      <c r="D13" s="203"/>
      <c r="E13" s="203"/>
      <c r="F13" s="203"/>
      <c r="G13" s="203"/>
      <c r="H13" s="203"/>
      <c r="I13" s="203"/>
      <c r="J13" s="203"/>
      <c r="K13" s="204"/>
      <c r="L13" s="75"/>
      <c r="M13" s="74"/>
      <c r="N13" s="74"/>
      <c r="O13" s="74"/>
      <c r="P13" s="74"/>
      <c r="Q13" s="74"/>
      <c r="R13" s="74"/>
      <c r="S13" s="74"/>
      <c r="T13" s="74"/>
      <c r="U13" s="74"/>
      <c r="V13" s="74"/>
      <c r="W13" s="74"/>
      <c r="X13" s="74"/>
      <c r="Y13" s="74"/>
      <c r="Z13" s="74"/>
      <c r="AA13" s="74"/>
    </row>
    <row r="14" spans="1:27" ht="68" outlineLevel="1">
      <c r="A14" s="86" t="s">
        <v>99</v>
      </c>
      <c r="B14" s="87" t="s">
        <v>390</v>
      </c>
      <c r="C14" s="88" t="str">
        <f>IF(C$6="Escolher item na lista suspensa","",C$6)</f>
        <v>Investir na qualidade da Pós-Graduação, diminuir a endogenia e reduzir assimetrias.</v>
      </c>
      <c r="D14" s="89" t="str">
        <f t="shared" ref="D14:E14" si="0">IF(D$6="O valor 'Escolher item na lista suspensa' não foi encontrado na avaliação de VLOOKUP.","",D$6)</f>
        <v>2.1.</v>
      </c>
      <c r="E14" s="88" t="str">
        <f t="shared" si="0"/>
        <v>OE 02 - Expandir e Consolidar cursos de Graduação, Pós-Graduação e da Educação Básica.</v>
      </c>
      <c r="F14" s="88" t="str">
        <f t="shared" ref="F14:G14" si="1">IF(F$6="Escolher item na lista suspensa","",F$6)</f>
        <v>Apoio à Produção Docente e Discente</v>
      </c>
      <c r="G14" s="88" t="str">
        <f t="shared" si="1"/>
        <v>Formação</v>
      </c>
      <c r="H14" s="88" t="s">
        <v>286</v>
      </c>
      <c r="I14" s="88" t="s">
        <v>72</v>
      </c>
      <c r="J14" s="274">
        <v>44563</v>
      </c>
      <c r="K14" s="82">
        <v>45291</v>
      </c>
      <c r="L14" s="75"/>
      <c r="M14" s="74"/>
      <c r="N14" s="74"/>
      <c r="O14" s="74"/>
      <c r="P14" s="74"/>
      <c r="Q14" s="74"/>
      <c r="R14" s="74"/>
      <c r="S14" s="74"/>
      <c r="T14" s="74"/>
      <c r="U14" s="74"/>
      <c r="V14" s="74"/>
      <c r="W14" s="74"/>
      <c r="X14" s="74"/>
      <c r="Y14" s="74"/>
      <c r="Z14" s="74"/>
      <c r="AA14" s="74"/>
    </row>
    <row r="15" spans="1:27" ht="51" outlineLevel="1">
      <c r="A15" s="86" t="s">
        <v>102</v>
      </c>
      <c r="B15" s="91" t="s">
        <v>392</v>
      </c>
      <c r="C15" s="88" t="str">
        <f t="shared" ref="C14:C23" si="2">IF(C$6="Escolher item na lista suspensa","",C$6)</f>
        <v>Investir na qualidade da Pós-Graduação, diminuir a endogenia e reduzir assimetrias.</v>
      </c>
      <c r="D15" s="89" t="str">
        <f t="shared" ref="D15:E15" si="3">IF(D$6="O valor 'Escolher item na lista suspensa' não foi encontrado na avaliação de VLOOKUP.","",D$6)</f>
        <v>2.1.</v>
      </c>
      <c r="E15" s="88" t="str">
        <f t="shared" si="3"/>
        <v>OE 02 - Expandir e Consolidar cursos de Graduação, Pós-Graduação e da Educação Básica.</v>
      </c>
      <c r="F15" s="88" t="str">
        <f t="shared" ref="F15:G15" si="4">IF(F$6="Escolher item na lista suspensa","",F$6)</f>
        <v>Apoio à Produção Docente e Discente</v>
      </c>
      <c r="G15" s="88" t="str">
        <f t="shared" si="4"/>
        <v>Formação</v>
      </c>
      <c r="H15" s="88" t="s">
        <v>297</v>
      </c>
      <c r="I15" s="88" t="s">
        <v>72</v>
      </c>
      <c r="J15" s="274">
        <v>44563</v>
      </c>
      <c r="K15" s="82">
        <v>45291</v>
      </c>
      <c r="L15" s="75"/>
      <c r="M15" s="74"/>
      <c r="N15" s="74"/>
      <c r="O15" s="74"/>
      <c r="P15" s="74"/>
      <c r="Q15" s="74"/>
      <c r="R15" s="74"/>
      <c r="S15" s="74"/>
      <c r="T15" s="74"/>
      <c r="U15" s="74"/>
      <c r="V15" s="74"/>
      <c r="W15" s="74"/>
      <c r="X15" s="74"/>
      <c r="Y15" s="74"/>
      <c r="Z15" s="74"/>
      <c r="AA15" s="74"/>
    </row>
    <row r="16" spans="1:27" ht="34" outlineLevel="1">
      <c r="A16" s="86" t="s">
        <v>103</v>
      </c>
      <c r="B16" s="87" t="s">
        <v>100</v>
      </c>
      <c r="C16" s="88" t="str">
        <f t="shared" si="2"/>
        <v>Investir na qualidade da Pós-Graduação, diminuir a endogenia e reduzir assimetrias.</v>
      </c>
      <c r="D16" s="89" t="str">
        <f t="shared" ref="D16:E16" si="5">IF(D$6="O valor 'Escolher item na lista suspensa' não foi encontrado na avaliação de VLOOKUP.","",D$6)</f>
        <v>2.1.</v>
      </c>
      <c r="E16" s="88" t="str">
        <f t="shared" si="5"/>
        <v>OE 02 - Expandir e Consolidar cursos de Graduação, Pós-Graduação e da Educação Básica.</v>
      </c>
      <c r="F16" s="88" t="str">
        <f t="shared" ref="F16:G16" si="6">IF(F$6="Escolher item na lista suspensa","",F$6)</f>
        <v>Apoio à Produção Docente e Discente</v>
      </c>
      <c r="G16" s="88" t="str">
        <f t="shared" si="6"/>
        <v>Formação</v>
      </c>
      <c r="H16" s="88" t="s">
        <v>173</v>
      </c>
      <c r="I16" s="88" t="s">
        <v>366</v>
      </c>
      <c r="J16" s="274">
        <v>44928</v>
      </c>
      <c r="K16" s="82">
        <v>45657</v>
      </c>
      <c r="L16" s="75"/>
      <c r="M16" s="74"/>
      <c r="N16" s="74"/>
      <c r="O16" s="74"/>
      <c r="P16" s="74"/>
      <c r="Q16" s="74"/>
      <c r="R16" s="74"/>
      <c r="S16" s="74"/>
      <c r="T16" s="74"/>
      <c r="U16" s="74"/>
      <c r="V16" s="74"/>
      <c r="W16" s="74"/>
      <c r="X16" s="74"/>
      <c r="Y16" s="74"/>
      <c r="Z16" s="74"/>
      <c r="AA16" s="74"/>
    </row>
    <row r="17" spans="1:27" ht="34" outlineLevel="1">
      <c r="A17" s="86" t="s">
        <v>104</v>
      </c>
      <c r="B17" s="87"/>
      <c r="C17" s="88" t="str">
        <f t="shared" si="2"/>
        <v>Investir na qualidade da Pós-Graduação, diminuir a endogenia e reduzir assimetrias.</v>
      </c>
      <c r="D17" s="89" t="str">
        <f t="shared" ref="D17:E17" si="7">IF(D$6="O valor 'Escolher item na lista suspensa' não foi encontrado na avaliação de VLOOKUP.","",D$6)</f>
        <v>2.1.</v>
      </c>
      <c r="E17" s="88" t="str">
        <f t="shared" si="7"/>
        <v>OE 02 - Expandir e Consolidar cursos de Graduação, Pós-Graduação e da Educação Básica.</v>
      </c>
      <c r="F17" s="88" t="str">
        <f t="shared" ref="F17:G17" si="8">IF(F$6="Escolher item na lista suspensa","",F$6)</f>
        <v>Apoio à Produção Docente e Discente</v>
      </c>
      <c r="G17" s="88" t="str">
        <f t="shared" si="8"/>
        <v>Formação</v>
      </c>
      <c r="H17" s="88" t="s">
        <v>101</v>
      </c>
      <c r="I17" s="88" t="s">
        <v>63</v>
      </c>
      <c r="J17" s="82"/>
      <c r="K17" s="82"/>
      <c r="L17" s="75"/>
      <c r="M17" s="74"/>
      <c r="N17" s="74"/>
      <c r="O17" s="74"/>
      <c r="P17" s="74"/>
      <c r="Q17" s="74"/>
      <c r="R17" s="74"/>
      <c r="S17" s="74"/>
      <c r="T17" s="74"/>
      <c r="U17" s="74"/>
      <c r="V17" s="74"/>
      <c r="W17" s="74"/>
      <c r="X17" s="74"/>
      <c r="Y17" s="74"/>
      <c r="Z17" s="74"/>
      <c r="AA17" s="74"/>
    </row>
    <row r="18" spans="1:27" ht="34" outlineLevel="1">
      <c r="A18" s="86" t="s">
        <v>105</v>
      </c>
      <c r="B18" s="87"/>
      <c r="C18" s="88" t="str">
        <f t="shared" si="2"/>
        <v>Investir na qualidade da Pós-Graduação, diminuir a endogenia e reduzir assimetrias.</v>
      </c>
      <c r="D18" s="89" t="str">
        <f t="shared" ref="D18:D23" si="9">IF(D$6="O valor 'Escolher item na lista suspensa' não foi encontrado na avaliação de VLOOKUP.","",D$6)</f>
        <v>2.1.</v>
      </c>
      <c r="E18" s="88" t="str">
        <f t="shared" ref="E18:G18" si="10">IF(E$6="Escolher item na lista suspensa","",E$6)</f>
        <v>OE 02 - Expandir e Consolidar cursos de Graduação, Pós-Graduação e da Educação Básica.</v>
      </c>
      <c r="F18" s="88" t="str">
        <f t="shared" si="10"/>
        <v>Apoio à Produção Docente e Discente</v>
      </c>
      <c r="G18" s="88" t="str">
        <f t="shared" si="10"/>
        <v>Formação</v>
      </c>
      <c r="H18" s="88" t="s">
        <v>101</v>
      </c>
      <c r="I18" s="88" t="s">
        <v>63</v>
      </c>
      <c r="J18" s="82"/>
      <c r="K18" s="82"/>
      <c r="L18" s="75"/>
      <c r="M18" s="74"/>
      <c r="N18" s="74"/>
      <c r="O18" s="74"/>
      <c r="P18" s="74"/>
      <c r="Q18" s="74"/>
      <c r="R18" s="74"/>
      <c r="S18" s="74"/>
      <c r="T18" s="74"/>
      <c r="U18" s="74"/>
      <c r="V18" s="74"/>
      <c r="W18" s="74"/>
      <c r="X18" s="74"/>
      <c r="Y18" s="74"/>
      <c r="Z18" s="74"/>
      <c r="AA18" s="74"/>
    </row>
    <row r="19" spans="1:27" ht="34" outlineLevel="1">
      <c r="A19" s="86" t="s">
        <v>106</v>
      </c>
      <c r="B19" s="87"/>
      <c r="C19" s="88" t="str">
        <f t="shared" si="2"/>
        <v>Investir na qualidade da Pós-Graduação, diminuir a endogenia e reduzir assimetrias.</v>
      </c>
      <c r="D19" s="89" t="str">
        <f t="shared" si="9"/>
        <v>2.1.</v>
      </c>
      <c r="E19" s="88" t="str">
        <f t="shared" ref="E19:G19" si="11">IF(E$6="Escolher item na lista suspensa","",E$6)</f>
        <v>OE 02 - Expandir e Consolidar cursos de Graduação, Pós-Graduação e da Educação Básica.</v>
      </c>
      <c r="F19" s="88" t="str">
        <f t="shared" si="11"/>
        <v>Apoio à Produção Docente e Discente</v>
      </c>
      <c r="G19" s="88" t="str">
        <f t="shared" si="11"/>
        <v>Formação</v>
      </c>
      <c r="H19" s="88" t="s">
        <v>101</v>
      </c>
      <c r="I19" s="88" t="s">
        <v>63</v>
      </c>
      <c r="J19" s="82"/>
      <c r="K19" s="82"/>
      <c r="L19" s="75"/>
      <c r="M19" s="92"/>
      <c r="N19" s="74"/>
      <c r="O19" s="74"/>
      <c r="P19" s="74"/>
      <c r="Q19" s="74"/>
      <c r="R19" s="74"/>
      <c r="S19" s="74"/>
      <c r="T19" s="74"/>
      <c r="U19" s="74"/>
      <c r="V19" s="74"/>
      <c r="W19" s="74"/>
      <c r="X19" s="74"/>
      <c r="Y19" s="74"/>
      <c r="Z19" s="74"/>
      <c r="AA19" s="74"/>
    </row>
    <row r="20" spans="1:27" ht="34" outlineLevel="1">
      <c r="A20" s="86" t="s">
        <v>107</v>
      </c>
      <c r="B20" s="87"/>
      <c r="C20" s="88" t="str">
        <f t="shared" si="2"/>
        <v>Investir na qualidade da Pós-Graduação, diminuir a endogenia e reduzir assimetrias.</v>
      </c>
      <c r="D20" s="89" t="str">
        <f t="shared" si="9"/>
        <v>2.1.</v>
      </c>
      <c r="E20" s="88" t="str">
        <f t="shared" ref="E20:E21" si="12">IF(E$6="O valor 'Escolher item na lista suspensa' não foi encontrado na avaliação de VLOOKUP.","",E$6)</f>
        <v>OE 02 - Expandir e Consolidar cursos de Graduação, Pós-Graduação e da Educação Básica.</v>
      </c>
      <c r="F20" s="88" t="str">
        <f t="shared" ref="F20:G20" si="13">IF(F$6="Escolher item na lista suspensa","",F$6)</f>
        <v>Apoio à Produção Docente e Discente</v>
      </c>
      <c r="G20" s="88" t="str">
        <f t="shared" si="13"/>
        <v>Formação</v>
      </c>
      <c r="H20" s="88" t="s">
        <v>101</v>
      </c>
      <c r="I20" s="88" t="s">
        <v>63</v>
      </c>
      <c r="J20" s="82"/>
      <c r="K20" s="82"/>
      <c r="L20" s="75"/>
      <c r="M20" s="74"/>
      <c r="N20" s="74"/>
      <c r="O20" s="74"/>
      <c r="P20" s="74"/>
      <c r="Q20" s="74"/>
      <c r="R20" s="74"/>
      <c r="S20" s="74"/>
      <c r="T20" s="74"/>
      <c r="U20" s="74"/>
      <c r="V20" s="74"/>
      <c r="W20" s="74"/>
      <c r="X20" s="74"/>
      <c r="Y20" s="74"/>
      <c r="Z20" s="74"/>
      <c r="AA20" s="74"/>
    </row>
    <row r="21" spans="1:27" ht="34" outlineLevel="1">
      <c r="A21" s="86" t="s">
        <v>108</v>
      </c>
      <c r="B21" s="87"/>
      <c r="C21" s="88" t="str">
        <f t="shared" si="2"/>
        <v>Investir na qualidade da Pós-Graduação, diminuir a endogenia e reduzir assimetrias.</v>
      </c>
      <c r="D21" s="89" t="str">
        <f t="shared" si="9"/>
        <v>2.1.</v>
      </c>
      <c r="E21" s="88" t="str">
        <f t="shared" si="12"/>
        <v>OE 02 - Expandir e Consolidar cursos de Graduação, Pós-Graduação e da Educação Básica.</v>
      </c>
      <c r="F21" s="88" t="str">
        <f t="shared" ref="F21:G21" si="14">IF(F$6="Escolher item na lista suspensa","",F$6)</f>
        <v>Apoio à Produção Docente e Discente</v>
      </c>
      <c r="G21" s="88" t="str">
        <f t="shared" si="14"/>
        <v>Formação</v>
      </c>
      <c r="H21" s="88" t="s">
        <v>101</v>
      </c>
      <c r="I21" s="88" t="s">
        <v>63</v>
      </c>
      <c r="J21" s="82"/>
      <c r="K21" s="82"/>
      <c r="L21" s="75"/>
      <c r="M21" s="74"/>
      <c r="N21" s="74"/>
      <c r="O21" s="74"/>
      <c r="P21" s="74"/>
      <c r="Q21" s="74"/>
      <c r="R21" s="74"/>
      <c r="S21" s="74"/>
      <c r="T21" s="74"/>
      <c r="U21" s="74"/>
      <c r="V21" s="74"/>
      <c r="W21" s="74"/>
      <c r="X21" s="74"/>
      <c r="Y21" s="74"/>
      <c r="Z21" s="74"/>
      <c r="AA21" s="74"/>
    </row>
    <row r="22" spans="1:27" ht="34" outlineLevel="1">
      <c r="A22" s="86" t="s">
        <v>109</v>
      </c>
      <c r="B22" s="87"/>
      <c r="C22" s="88" t="str">
        <f t="shared" si="2"/>
        <v>Investir na qualidade da Pós-Graduação, diminuir a endogenia e reduzir assimetrias.</v>
      </c>
      <c r="D22" s="89" t="str">
        <f t="shared" si="9"/>
        <v>2.1.</v>
      </c>
      <c r="E22" s="88" t="str">
        <f t="shared" ref="E22:G22" si="15">IF(E$6="Escolher item na lista suspensa","",E$6)</f>
        <v>OE 02 - Expandir e Consolidar cursos de Graduação, Pós-Graduação e da Educação Básica.</v>
      </c>
      <c r="F22" s="88" t="str">
        <f t="shared" si="15"/>
        <v>Apoio à Produção Docente e Discente</v>
      </c>
      <c r="G22" s="88" t="str">
        <f t="shared" si="15"/>
        <v>Formação</v>
      </c>
      <c r="H22" s="88" t="s">
        <v>101</v>
      </c>
      <c r="I22" s="88" t="s">
        <v>63</v>
      </c>
      <c r="J22" s="82"/>
      <c r="K22" s="82"/>
      <c r="L22" s="75"/>
      <c r="M22" s="74"/>
      <c r="N22" s="74"/>
      <c r="O22" s="74"/>
      <c r="P22" s="74"/>
      <c r="Q22" s="74"/>
      <c r="R22" s="74"/>
      <c r="S22" s="74"/>
      <c r="T22" s="74"/>
      <c r="U22" s="74"/>
      <c r="V22" s="74"/>
      <c r="W22" s="74"/>
      <c r="X22" s="74"/>
      <c r="Y22" s="74"/>
      <c r="Z22" s="74"/>
      <c r="AA22" s="74"/>
    </row>
    <row r="23" spans="1:27" ht="29.25" customHeight="1" outlineLevel="1">
      <c r="A23" s="86" t="s">
        <v>110</v>
      </c>
      <c r="B23" s="87"/>
      <c r="C23" s="88" t="str">
        <f t="shared" si="2"/>
        <v>Investir na qualidade da Pós-Graduação, diminuir a endogenia e reduzir assimetrias.</v>
      </c>
      <c r="D23" s="89" t="str">
        <f t="shared" si="9"/>
        <v>2.1.</v>
      </c>
      <c r="E23" s="88" t="str">
        <f t="shared" ref="E23:G23" si="16">IF(E$6="Escolher item na lista suspensa","",E$6)</f>
        <v>OE 02 - Expandir e Consolidar cursos de Graduação, Pós-Graduação e da Educação Básica.</v>
      </c>
      <c r="F23" s="88" t="str">
        <f t="shared" si="16"/>
        <v>Apoio à Produção Docente e Discente</v>
      </c>
      <c r="G23" s="88" t="str">
        <f t="shared" si="16"/>
        <v>Formação</v>
      </c>
      <c r="H23" s="88" t="s">
        <v>101</v>
      </c>
      <c r="I23" s="88" t="s">
        <v>63</v>
      </c>
      <c r="J23" s="82"/>
      <c r="K23" s="82"/>
      <c r="L23" s="75"/>
      <c r="M23" s="74"/>
      <c r="N23" s="74"/>
      <c r="O23" s="74"/>
      <c r="P23" s="74"/>
      <c r="Q23" s="74"/>
      <c r="R23" s="74"/>
      <c r="S23" s="74"/>
      <c r="T23" s="74"/>
      <c r="U23" s="74"/>
      <c r="V23" s="74"/>
      <c r="W23" s="74"/>
      <c r="X23" s="74"/>
      <c r="Y23" s="74"/>
      <c r="Z23" s="74"/>
      <c r="AA23" s="74"/>
    </row>
    <row r="24" spans="1:27" ht="15.75" customHeight="1">
      <c r="A24" s="221" t="s">
        <v>21</v>
      </c>
      <c r="B24" s="222"/>
      <c r="C24" s="223" t="s">
        <v>111</v>
      </c>
      <c r="D24" s="224"/>
      <c r="E24" s="225"/>
      <c r="F24" s="226" t="s">
        <v>77</v>
      </c>
      <c r="G24" s="226" t="s">
        <v>78</v>
      </c>
      <c r="H24" s="226" t="s">
        <v>79</v>
      </c>
      <c r="I24" s="226" t="s">
        <v>80</v>
      </c>
      <c r="J24" s="230" t="s">
        <v>81</v>
      </c>
      <c r="K24" s="225"/>
      <c r="L24" s="74"/>
      <c r="M24" s="74"/>
      <c r="N24" s="74"/>
      <c r="O24" s="74"/>
      <c r="P24" s="74"/>
      <c r="Q24" s="74"/>
      <c r="R24" s="74"/>
      <c r="S24" s="74"/>
      <c r="T24" s="74"/>
      <c r="U24" s="74"/>
      <c r="V24" s="74"/>
      <c r="W24" s="74"/>
      <c r="X24" s="74"/>
      <c r="Y24" s="74"/>
      <c r="Z24" s="74"/>
      <c r="AA24" s="74"/>
    </row>
    <row r="25" spans="1:27" ht="15.75" customHeight="1">
      <c r="A25" s="202"/>
      <c r="B25" s="204"/>
      <c r="C25" s="76" t="s">
        <v>82</v>
      </c>
      <c r="D25" s="76" t="s">
        <v>112</v>
      </c>
      <c r="E25" s="76" t="s">
        <v>113</v>
      </c>
      <c r="F25" s="227"/>
      <c r="G25" s="227"/>
      <c r="H25" s="228"/>
      <c r="I25" s="227"/>
      <c r="J25" s="76" t="s">
        <v>85</v>
      </c>
      <c r="K25" s="76" t="s">
        <v>86</v>
      </c>
      <c r="L25" s="74"/>
      <c r="M25" s="74"/>
      <c r="N25" s="74"/>
      <c r="O25" s="74"/>
      <c r="P25" s="74"/>
      <c r="Q25" s="74"/>
      <c r="R25" s="74"/>
      <c r="S25" s="74"/>
      <c r="T25" s="74"/>
      <c r="U25" s="74"/>
      <c r="V25" s="74"/>
      <c r="W25" s="74"/>
      <c r="X25" s="74"/>
      <c r="Y25" s="74"/>
      <c r="Z25" s="74"/>
      <c r="AA25" s="74"/>
    </row>
    <row r="26" spans="1:27" ht="44.25" customHeight="1">
      <c r="A26" s="77" t="s">
        <v>114</v>
      </c>
      <c r="B26" s="78" t="s">
        <v>394</v>
      </c>
      <c r="C26" s="78" t="s">
        <v>115</v>
      </c>
      <c r="D26" s="79" t="str">
        <f>VLOOKUP(C26,AUX!I$3:L$11,2,0)</f>
        <v>2.2</v>
      </c>
      <c r="E26" s="80" t="str">
        <f>VLOOKUP(C26,AUX!I$3:L$11,4,0)</f>
        <v>OE 02 - Expandir e Consolidar cursos de Graduação, Pós-Graduação e da Educação Básica.</v>
      </c>
      <c r="F26" s="81" t="s">
        <v>161</v>
      </c>
      <c r="G26" s="81" t="s">
        <v>116</v>
      </c>
      <c r="H26" s="227"/>
      <c r="I26" s="81" t="s">
        <v>366</v>
      </c>
      <c r="J26" s="82">
        <v>44593</v>
      </c>
      <c r="K26" s="82">
        <v>45657</v>
      </c>
      <c r="L26" s="74"/>
      <c r="M26" s="74"/>
      <c r="N26" s="74"/>
      <c r="O26" s="74"/>
      <c r="P26" s="74"/>
      <c r="Q26" s="74"/>
      <c r="R26" s="74"/>
      <c r="S26" s="74"/>
      <c r="T26" s="74"/>
      <c r="U26" s="74"/>
      <c r="V26" s="74"/>
      <c r="W26" s="74"/>
      <c r="X26" s="74"/>
      <c r="Y26" s="74"/>
      <c r="Z26" s="74"/>
      <c r="AA26" s="74"/>
    </row>
    <row r="27" spans="1:27" ht="30.75" customHeight="1">
      <c r="A27" s="83" t="s">
        <v>91</v>
      </c>
      <c r="B27" s="84" t="s">
        <v>395</v>
      </c>
      <c r="C27" s="218"/>
      <c r="D27" s="198"/>
      <c r="E27" s="198"/>
      <c r="F27" s="198"/>
      <c r="G27" s="198"/>
      <c r="H27" s="198"/>
      <c r="I27" s="198"/>
      <c r="J27" s="198"/>
      <c r="K27" s="199"/>
      <c r="L27" s="74"/>
      <c r="M27" s="74"/>
      <c r="N27" s="74"/>
      <c r="O27" s="74"/>
      <c r="P27" s="74"/>
      <c r="Q27" s="74"/>
      <c r="R27" s="74"/>
      <c r="S27" s="74"/>
      <c r="T27" s="74"/>
      <c r="U27" s="74"/>
      <c r="V27" s="74"/>
      <c r="W27" s="74"/>
      <c r="X27" s="74"/>
      <c r="Y27" s="74"/>
      <c r="Z27" s="74"/>
      <c r="AA27" s="74"/>
    </row>
    <row r="28" spans="1:27" ht="15.75" customHeight="1">
      <c r="A28" s="83" t="s">
        <v>93</v>
      </c>
      <c r="B28" s="85" t="s">
        <v>396</v>
      </c>
      <c r="C28" s="200"/>
      <c r="D28" s="188"/>
      <c r="E28" s="188"/>
      <c r="F28" s="188"/>
      <c r="G28" s="188"/>
      <c r="H28" s="188"/>
      <c r="I28" s="188"/>
      <c r="J28" s="188"/>
      <c r="K28" s="201"/>
      <c r="L28" s="74"/>
      <c r="M28" s="74"/>
      <c r="N28" s="74"/>
      <c r="O28" s="74"/>
      <c r="P28" s="74"/>
      <c r="Q28" s="74"/>
      <c r="R28" s="74"/>
      <c r="S28" s="74"/>
      <c r="T28" s="74"/>
      <c r="U28" s="74"/>
      <c r="V28" s="74"/>
      <c r="W28" s="74"/>
      <c r="X28" s="74"/>
      <c r="Y28" s="74"/>
      <c r="Z28" s="74"/>
      <c r="AA28" s="74"/>
    </row>
    <row r="29" spans="1:27" ht="15.75" customHeight="1">
      <c r="A29" s="83" t="s">
        <v>94</v>
      </c>
      <c r="B29" s="84" t="s">
        <v>117</v>
      </c>
      <c r="C29" s="200"/>
      <c r="D29" s="188"/>
      <c r="E29" s="188"/>
      <c r="F29" s="188"/>
      <c r="G29" s="188"/>
      <c r="H29" s="188"/>
      <c r="I29" s="188"/>
      <c r="J29" s="188"/>
      <c r="K29" s="201"/>
      <c r="L29" s="74"/>
      <c r="M29" s="74"/>
      <c r="N29" s="74"/>
      <c r="O29" s="74"/>
      <c r="P29" s="74"/>
      <c r="Q29" s="74"/>
      <c r="R29" s="74"/>
      <c r="S29" s="74"/>
      <c r="T29" s="74"/>
      <c r="U29" s="74"/>
      <c r="V29" s="74"/>
      <c r="W29" s="74"/>
      <c r="X29" s="74"/>
      <c r="Y29" s="74"/>
      <c r="Z29" s="74"/>
      <c r="AA29" s="74"/>
    </row>
    <row r="30" spans="1:27" ht="15.75" customHeight="1">
      <c r="A30" s="83" t="s">
        <v>95</v>
      </c>
      <c r="B30" s="85" t="s">
        <v>400</v>
      </c>
      <c r="C30" s="200"/>
      <c r="D30" s="188"/>
      <c r="E30" s="188"/>
      <c r="F30" s="188"/>
      <c r="G30" s="188"/>
      <c r="H30" s="188"/>
      <c r="I30" s="188"/>
      <c r="J30" s="188"/>
      <c r="K30" s="201"/>
      <c r="L30" s="74"/>
      <c r="M30" s="74"/>
      <c r="N30" s="74"/>
      <c r="O30" s="74"/>
      <c r="P30" s="74"/>
      <c r="Q30" s="74"/>
      <c r="R30" s="74"/>
      <c r="S30" s="74"/>
      <c r="T30" s="74"/>
      <c r="U30" s="74"/>
      <c r="V30" s="74"/>
      <c r="W30" s="74"/>
      <c r="X30" s="74"/>
      <c r="Y30" s="74"/>
      <c r="Z30" s="74"/>
      <c r="AA30" s="74"/>
    </row>
    <row r="31" spans="1:27" ht="15.75" customHeight="1">
      <c r="A31" s="83" t="s">
        <v>96</v>
      </c>
      <c r="B31" s="85" t="s">
        <v>117</v>
      </c>
      <c r="C31" s="200"/>
      <c r="D31" s="188"/>
      <c r="E31" s="188"/>
      <c r="F31" s="188"/>
      <c r="G31" s="188"/>
      <c r="H31" s="188"/>
      <c r="I31" s="188"/>
      <c r="J31" s="188"/>
      <c r="K31" s="201"/>
      <c r="L31" s="74"/>
      <c r="M31" s="74"/>
      <c r="N31" s="74"/>
      <c r="O31" s="74"/>
      <c r="P31" s="74"/>
      <c r="Q31" s="74"/>
      <c r="R31" s="74"/>
      <c r="S31" s="74"/>
      <c r="T31" s="74"/>
      <c r="U31" s="74"/>
      <c r="V31" s="74"/>
      <c r="W31" s="74"/>
      <c r="X31" s="74"/>
      <c r="Y31" s="74"/>
      <c r="Z31" s="74"/>
      <c r="AA31" s="74"/>
    </row>
    <row r="32" spans="1:27" ht="15.75" customHeight="1">
      <c r="A32" s="83" t="s">
        <v>97</v>
      </c>
      <c r="B32" s="87" t="s">
        <v>118</v>
      </c>
      <c r="C32" s="200"/>
      <c r="D32" s="188"/>
      <c r="E32" s="188"/>
      <c r="F32" s="188"/>
      <c r="G32" s="188"/>
      <c r="H32" s="188"/>
      <c r="I32" s="188"/>
      <c r="J32" s="188"/>
      <c r="K32" s="201"/>
      <c r="L32" s="74"/>
      <c r="M32" s="74"/>
      <c r="N32" s="74"/>
      <c r="O32" s="74"/>
      <c r="P32" s="74"/>
      <c r="Q32" s="74"/>
      <c r="R32" s="74"/>
      <c r="S32" s="74"/>
      <c r="T32" s="74"/>
      <c r="U32" s="74"/>
      <c r="V32" s="74"/>
      <c r="W32" s="74"/>
      <c r="X32" s="74"/>
      <c r="Y32" s="74"/>
      <c r="Z32" s="74"/>
      <c r="AA32" s="74"/>
    </row>
    <row r="33" spans="1:27" ht="15.75" customHeight="1">
      <c r="A33" s="220" t="s">
        <v>98</v>
      </c>
      <c r="B33" s="193"/>
      <c r="C33" s="202"/>
      <c r="D33" s="203"/>
      <c r="E33" s="203"/>
      <c r="F33" s="203"/>
      <c r="G33" s="203"/>
      <c r="H33" s="203"/>
      <c r="I33" s="203"/>
      <c r="J33" s="203"/>
      <c r="K33" s="204"/>
      <c r="L33" s="74"/>
      <c r="M33" s="74"/>
      <c r="N33" s="74"/>
      <c r="O33" s="74"/>
      <c r="P33" s="74"/>
      <c r="Q33" s="74"/>
      <c r="R33" s="74"/>
      <c r="S33" s="74"/>
      <c r="T33" s="74"/>
      <c r="U33" s="74"/>
      <c r="V33" s="74"/>
      <c r="W33" s="74"/>
      <c r="X33" s="74"/>
      <c r="Y33" s="74"/>
      <c r="Z33" s="74"/>
      <c r="AA33" s="74"/>
    </row>
    <row r="34" spans="1:27" ht="34">
      <c r="A34" s="86" t="s">
        <v>99</v>
      </c>
      <c r="B34" s="87" t="s">
        <v>119</v>
      </c>
      <c r="C34" s="93" t="str">
        <f t="shared" ref="C34:C43" si="17">IF(C$26="Escolher item na lista suspensa","",C$26)</f>
        <v>Executar ações de indução estratégica para expansão dos Programas de Pós-Graduação.</v>
      </c>
      <c r="D34" s="89" t="str">
        <f t="shared" ref="D34:E34" si="18">IF(D$26="O valor 'Escolher item na lista suspensa' não foi encontrado na avaliação de VLOOKUP.","",D$26)</f>
        <v>2.2</v>
      </c>
      <c r="E34" s="88" t="str">
        <f t="shared" si="18"/>
        <v>OE 02 - Expandir e Consolidar cursos de Graduação, Pós-Graduação e da Educação Básica.</v>
      </c>
      <c r="F34" s="93" t="str">
        <f t="shared" ref="F34:G34" si="19">IF(F$26="Escolher item na lista suspensa","",F$26)</f>
        <v>Inserção Social</v>
      </c>
      <c r="G34" s="93" t="str">
        <f t="shared" si="19"/>
        <v>Impacto na sociedade</v>
      </c>
      <c r="H34" s="93" t="s">
        <v>200</v>
      </c>
      <c r="I34" s="93" t="s">
        <v>366</v>
      </c>
      <c r="J34" s="82">
        <v>44593</v>
      </c>
      <c r="K34" s="82">
        <v>45657</v>
      </c>
      <c r="L34" s="74"/>
      <c r="M34" s="74"/>
      <c r="N34" s="74"/>
      <c r="O34" s="74"/>
      <c r="P34" s="74"/>
      <c r="Q34" s="74"/>
      <c r="R34" s="74"/>
      <c r="S34" s="74"/>
      <c r="T34" s="74"/>
      <c r="U34" s="74"/>
      <c r="V34" s="74"/>
      <c r="W34" s="74"/>
      <c r="X34" s="74"/>
      <c r="Y34" s="74"/>
      <c r="Z34" s="74"/>
      <c r="AA34" s="74"/>
    </row>
    <row r="35" spans="1:27" ht="34">
      <c r="A35" s="86" t="s">
        <v>102</v>
      </c>
      <c r="B35" s="87" t="s">
        <v>397</v>
      </c>
      <c r="C35" s="93" t="str">
        <f t="shared" si="17"/>
        <v>Executar ações de indução estratégica para expansão dos Programas de Pós-Graduação.</v>
      </c>
      <c r="D35" s="89" t="str">
        <f t="shared" ref="D35:E35" si="20">IF(D$26="O valor 'Escolher item na lista suspensa' não foi encontrado na avaliação de VLOOKUP.","",D$26)</f>
        <v>2.2</v>
      </c>
      <c r="E35" s="88" t="str">
        <f t="shared" si="20"/>
        <v>OE 02 - Expandir e Consolidar cursos de Graduação, Pós-Graduação e da Educação Básica.</v>
      </c>
      <c r="F35" s="93" t="str">
        <f t="shared" ref="F35:G35" si="21">IF(F$26="Escolher item na lista suspensa","",F$26)</f>
        <v>Inserção Social</v>
      </c>
      <c r="G35" s="93" t="str">
        <f t="shared" si="21"/>
        <v>Impacto na sociedade</v>
      </c>
      <c r="H35" s="93" t="s">
        <v>200</v>
      </c>
      <c r="I35" s="93" t="s">
        <v>366</v>
      </c>
      <c r="J35" s="82">
        <v>44958</v>
      </c>
      <c r="K35" s="82">
        <v>45657</v>
      </c>
      <c r="L35" s="74"/>
      <c r="M35" s="74"/>
      <c r="N35" s="74"/>
      <c r="O35" s="74"/>
      <c r="P35" s="74"/>
      <c r="Q35" s="74"/>
      <c r="R35" s="74"/>
      <c r="S35" s="74"/>
      <c r="T35" s="74"/>
      <c r="U35" s="74"/>
      <c r="V35" s="74"/>
      <c r="W35" s="74"/>
      <c r="X35" s="74"/>
      <c r="Y35" s="74"/>
      <c r="Z35" s="74"/>
      <c r="AA35" s="74"/>
    </row>
    <row r="36" spans="1:27" ht="15.75" customHeight="1">
      <c r="A36" s="86" t="s">
        <v>103</v>
      </c>
      <c r="B36" s="87" t="s">
        <v>398</v>
      </c>
      <c r="C36" s="93" t="str">
        <f t="shared" si="17"/>
        <v>Executar ações de indução estratégica para expansão dos Programas de Pós-Graduação.</v>
      </c>
      <c r="D36" s="89" t="str">
        <f t="shared" ref="D36:E36" si="22">IF(D$26="O valor 'Escolher item na lista suspensa' não foi encontrado na avaliação de VLOOKUP.","",D$26)</f>
        <v>2.2</v>
      </c>
      <c r="E36" s="88" t="str">
        <f t="shared" si="22"/>
        <v>OE 02 - Expandir e Consolidar cursos de Graduação, Pós-Graduação e da Educação Básica.</v>
      </c>
      <c r="F36" s="93" t="str">
        <f t="shared" ref="F36:G36" si="23">IF(F$26="Escolher item na lista suspensa","",F$26)</f>
        <v>Inserção Social</v>
      </c>
      <c r="G36" s="93" t="str">
        <f t="shared" si="23"/>
        <v>Impacto na sociedade</v>
      </c>
      <c r="H36" s="93" t="s">
        <v>200</v>
      </c>
      <c r="I36" s="93" t="s">
        <v>366</v>
      </c>
      <c r="J36" s="82">
        <v>44958</v>
      </c>
      <c r="K36" s="82">
        <v>45657</v>
      </c>
      <c r="L36" s="74"/>
      <c r="M36" s="74"/>
      <c r="N36" s="74"/>
      <c r="O36" s="74"/>
      <c r="P36" s="74"/>
      <c r="Q36" s="74"/>
      <c r="R36" s="74"/>
      <c r="S36" s="74"/>
      <c r="T36" s="74"/>
      <c r="U36" s="74"/>
      <c r="V36" s="74"/>
      <c r="W36" s="74"/>
      <c r="X36" s="74"/>
      <c r="Y36" s="74"/>
      <c r="Z36" s="74"/>
      <c r="AA36" s="74"/>
    </row>
    <row r="37" spans="1:27" ht="15.75" customHeight="1">
      <c r="A37" s="86" t="s">
        <v>104</v>
      </c>
      <c r="B37" s="87" t="s">
        <v>399</v>
      </c>
      <c r="C37" s="93" t="str">
        <f t="shared" si="17"/>
        <v>Executar ações de indução estratégica para expansão dos Programas de Pós-Graduação.</v>
      </c>
      <c r="D37" s="89" t="str">
        <f t="shared" ref="D37:E37" si="24">IF(D$26="O valor 'Escolher item na lista suspensa' não foi encontrado na avaliação de VLOOKUP.","",D$26)</f>
        <v>2.2</v>
      </c>
      <c r="E37" s="88" t="str">
        <f t="shared" si="24"/>
        <v>OE 02 - Expandir e Consolidar cursos de Graduação, Pós-Graduação e da Educação Básica.</v>
      </c>
      <c r="F37" s="93" t="str">
        <f t="shared" ref="F37:G37" si="25">IF(F$26="Escolher item na lista suspensa","",F$26)</f>
        <v>Inserção Social</v>
      </c>
      <c r="G37" s="93" t="str">
        <f t="shared" si="25"/>
        <v>Impacto na sociedade</v>
      </c>
      <c r="H37" s="93" t="s">
        <v>200</v>
      </c>
      <c r="I37" s="93" t="s">
        <v>366</v>
      </c>
      <c r="J37" s="82">
        <v>44958</v>
      </c>
      <c r="K37" s="82">
        <v>45657</v>
      </c>
      <c r="L37" s="74"/>
      <c r="M37" s="74"/>
      <c r="N37" s="74"/>
      <c r="O37" s="74"/>
      <c r="P37" s="74"/>
      <c r="Q37" s="74"/>
      <c r="R37" s="74"/>
      <c r="S37" s="74"/>
      <c r="T37" s="74"/>
      <c r="U37" s="74"/>
      <c r="V37" s="74"/>
      <c r="W37" s="74"/>
      <c r="X37" s="74"/>
      <c r="Y37" s="74"/>
      <c r="Z37" s="74"/>
      <c r="AA37" s="74"/>
    </row>
    <row r="38" spans="1:27" ht="15.75" customHeight="1">
      <c r="A38" s="86" t="s">
        <v>105</v>
      </c>
      <c r="B38" s="87"/>
      <c r="C38" s="93" t="str">
        <f t="shared" si="17"/>
        <v>Executar ações de indução estratégica para expansão dos Programas de Pós-Graduação.</v>
      </c>
      <c r="D38" s="89" t="str">
        <f t="shared" ref="D38:E38" si="26">IF(D$26="O valor 'Escolher item na lista suspensa' não foi encontrado na avaliação de VLOOKUP.","",D$26)</f>
        <v>2.2</v>
      </c>
      <c r="E38" s="88" t="str">
        <f t="shared" si="26"/>
        <v>OE 02 - Expandir e Consolidar cursos de Graduação, Pós-Graduação e da Educação Básica.</v>
      </c>
      <c r="F38" s="93" t="str">
        <f t="shared" ref="F38:G38" si="27">IF(F$26="Escolher item na lista suspensa","",F$26)</f>
        <v>Inserção Social</v>
      </c>
      <c r="G38" s="93" t="str">
        <f t="shared" si="27"/>
        <v>Impacto na sociedade</v>
      </c>
      <c r="H38" s="93" t="s">
        <v>101</v>
      </c>
      <c r="I38" s="93" t="s">
        <v>63</v>
      </c>
      <c r="J38" s="82"/>
      <c r="K38" s="82"/>
      <c r="L38" s="74"/>
      <c r="M38" s="74"/>
      <c r="N38" s="74"/>
      <c r="O38" s="74"/>
      <c r="P38" s="74"/>
      <c r="Q38" s="74"/>
      <c r="R38" s="74"/>
      <c r="S38" s="74"/>
      <c r="T38" s="74"/>
      <c r="U38" s="74"/>
      <c r="V38" s="74"/>
      <c r="W38" s="74"/>
      <c r="X38" s="74"/>
      <c r="Y38" s="74"/>
      <c r="Z38" s="74"/>
      <c r="AA38" s="74"/>
    </row>
    <row r="39" spans="1:27" ht="15.75" customHeight="1">
      <c r="A39" s="86" t="s">
        <v>106</v>
      </c>
      <c r="B39" s="87"/>
      <c r="C39" s="93" t="str">
        <f t="shared" si="17"/>
        <v>Executar ações de indução estratégica para expansão dos Programas de Pós-Graduação.</v>
      </c>
      <c r="D39" s="89" t="str">
        <f t="shared" ref="D39:E39" si="28">IF(D$26="O valor 'Escolher item na lista suspensa' não foi encontrado na avaliação de VLOOKUP.","",D$26)</f>
        <v>2.2</v>
      </c>
      <c r="E39" s="88" t="str">
        <f t="shared" si="28"/>
        <v>OE 02 - Expandir e Consolidar cursos de Graduação, Pós-Graduação e da Educação Básica.</v>
      </c>
      <c r="F39" s="93" t="str">
        <f t="shared" ref="F39:G39" si="29">IF(F$26="Escolher item na lista suspensa","",F$26)</f>
        <v>Inserção Social</v>
      </c>
      <c r="G39" s="93" t="str">
        <f t="shared" si="29"/>
        <v>Impacto na sociedade</v>
      </c>
      <c r="H39" s="93" t="s">
        <v>101</v>
      </c>
      <c r="I39" s="93" t="s">
        <v>63</v>
      </c>
      <c r="J39" s="82"/>
      <c r="K39" s="82"/>
      <c r="L39" s="74"/>
      <c r="M39" s="74"/>
      <c r="N39" s="74"/>
      <c r="O39" s="74"/>
      <c r="P39" s="74"/>
      <c r="Q39" s="74"/>
      <c r="R39" s="74"/>
      <c r="S39" s="74"/>
      <c r="T39" s="74"/>
      <c r="U39" s="74"/>
      <c r="V39" s="74"/>
      <c r="W39" s="74"/>
      <c r="X39" s="74"/>
      <c r="Y39" s="74"/>
      <c r="Z39" s="74"/>
      <c r="AA39" s="74"/>
    </row>
    <row r="40" spans="1:27" ht="15.75" customHeight="1">
      <c r="A40" s="86" t="s">
        <v>107</v>
      </c>
      <c r="B40" s="87"/>
      <c r="C40" s="93" t="str">
        <f t="shared" si="17"/>
        <v>Executar ações de indução estratégica para expansão dos Programas de Pós-Graduação.</v>
      </c>
      <c r="D40" s="89" t="str">
        <f t="shared" ref="D40:E40" si="30">IF(D$26="O valor 'Escolher item na lista suspensa' não foi encontrado na avaliação de VLOOKUP.","",D$26)</f>
        <v>2.2</v>
      </c>
      <c r="E40" s="88" t="str">
        <f t="shared" si="30"/>
        <v>OE 02 - Expandir e Consolidar cursos de Graduação, Pós-Graduação e da Educação Básica.</v>
      </c>
      <c r="F40" s="93" t="str">
        <f t="shared" ref="F40:G40" si="31">IF(F$26="Escolher item na lista suspensa","",F$26)</f>
        <v>Inserção Social</v>
      </c>
      <c r="G40" s="93" t="str">
        <f t="shared" si="31"/>
        <v>Impacto na sociedade</v>
      </c>
      <c r="H40" s="93" t="s">
        <v>101</v>
      </c>
      <c r="I40" s="93" t="s">
        <v>63</v>
      </c>
      <c r="J40" s="82"/>
      <c r="K40" s="82"/>
      <c r="L40" s="74"/>
      <c r="M40" s="74"/>
      <c r="N40" s="74"/>
      <c r="O40" s="74"/>
      <c r="P40" s="74"/>
      <c r="Q40" s="74"/>
      <c r="R40" s="74"/>
      <c r="S40" s="74"/>
      <c r="T40" s="74"/>
      <c r="U40" s="74"/>
      <c r="V40" s="74"/>
      <c r="W40" s="74"/>
      <c r="X40" s="74"/>
      <c r="Y40" s="74"/>
      <c r="Z40" s="74"/>
      <c r="AA40" s="74"/>
    </row>
    <row r="41" spans="1:27" ht="15.75" customHeight="1">
      <c r="A41" s="86" t="s">
        <v>108</v>
      </c>
      <c r="B41" s="87"/>
      <c r="C41" s="93" t="str">
        <f t="shared" si="17"/>
        <v>Executar ações de indução estratégica para expansão dos Programas de Pós-Graduação.</v>
      </c>
      <c r="D41" s="89" t="str">
        <f t="shared" ref="D41:E41" si="32">IF(D$26="O valor 'Escolher item na lista suspensa' não foi encontrado na avaliação de VLOOKUP.","",D$26)</f>
        <v>2.2</v>
      </c>
      <c r="E41" s="88" t="str">
        <f t="shared" si="32"/>
        <v>OE 02 - Expandir e Consolidar cursos de Graduação, Pós-Graduação e da Educação Básica.</v>
      </c>
      <c r="F41" s="93" t="str">
        <f t="shared" ref="F41:G41" si="33">IF(F$26="Escolher item na lista suspensa","",F$26)</f>
        <v>Inserção Social</v>
      </c>
      <c r="G41" s="93" t="str">
        <f t="shared" si="33"/>
        <v>Impacto na sociedade</v>
      </c>
      <c r="H41" s="93" t="s">
        <v>101</v>
      </c>
      <c r="I41" s="93" t="s">
        <v>63</v>
      </c>
      <c r="J41" s="82"/>
      <c r="K41" s="82"/>
      <c r="L41" s="74"/>
      <c r="M41" s="74"/>
      <c r="N41" s="74"/>
      <c r="O41" s="74"/>
      <c r="P41" s="74"/>
      <c r="Q41" s="74"/>
      <c r="R41" s="74"/>
      <c r="S41" s="74"/>
      <c r="T41" s="74"/>
      <c r="U41" s="74"/>
      <c r="V41" s="74"/>
      <c r="W41" s="74"/>
      <c r="X41" s="74"/>
      <c r="Y41" s="74"/>
      <c r="Z41" s="74"/>
      <c r="AA41" s="74"/>
    </row>
    <row r="42" spans="1:27" ht="15.75" customHeight="1">
      <c r="A42" s="86" t="s">
        <v>109</v>
      </c>
      <c r="B42" s="87"/>
      <c r="C42" s="93" t="str">
        <f t="shared" si="17"/>
        <v>Executar ações de indução estratégica para expansão dos Programas de Pós-Graduação.</v>
      </c>
      <c r="D42" s="89" t="str">
        <f t="shared" ref="D42:E42" si="34">IF(D$26="O valor 'Escolher item na lista suspensa' não foi encontrado na avaliação de VLOOKUP.","",D$26)</f>
        <v>2.2</v>
      </c>
      <c r="E42" s="88" t="str">
        <f t="shared" si="34"/>
        <v>OE 02 - Expandir e Consolidar cursos de Graduação, Pós-Graduação e da Educação Básica.</v>
      </c>
      <c r="F42" s="93" t="str">
        <f t="shared" ref="F42:G42" si="35">IF(F$26="Escolher item na lista suspensa","",F$26)</f>
        <v>Inserção Social</v>
      </c>
      <c r="G42" s="93" t="str">
        <f t="shared" si="35"/>
        <v>Impacto na sociedade</v>
      </c>
      <c r="H42" s="93" t="s">
        <v>101</v>
      </c>
      <c r="I42" s="93" t="s">
        <v>63</v>
      </c>
      <c r="J42" s="82"/>
      <c r="K42" s="82"/>
      <c r="L42" s="74"/>
      <c r="M42" s="74"/>
      <c r="N42" s="74"/>
      <c r="O42" s="74"/>
      <c r="P42" s="74"/>
      <c r="Q42" s="74"/>
      <c r="R42" s="74"/>
      <c r="S42" s="74"/>
      <c r="T42" s="74"/>
      <c r="U42" s="74"/>
      <c r="V42" s="74"/>
      <c r="W42" s="74"/>
      <c r="X42" s="74"/>
      <c r="Y42" s="74"/>
      <c r="Z42" s="74"/>
      <c r="AA42" s="74"/>
    </row>
    <row r="43" spans="1:27" ht="30" customHeight="1">
      <c r="A43" s="86" t="s">
        <v>110</v>
      </c>
      <c r="B43" s="87"/>
      <c r="C43" s="93" t="str">
        <f t="shared" si="17"/>
        <v>Executar ações de indução estratégica para expansão dos Programas de Pós-Graduação.</v>
      </c>
      <c r="D43" s="89" t="str">
        <f t="shared" ref="D43:E43" si="36">IF(D$26="O valor 'Escolher item na lista suspensa' não foi encontrado na avaliação de VLOOKUP.","",D$26)</f>
        <v>2.2</v>
      </c>
      <c r="E43" s="88" t="str">
        <f t="shared" si="36"/>
        <v>OE 02 - Expandir e Consolidar cursos de Graduação, Pós-Graduação e da Educação Básica.</v>
      </c>
      <c r="F43" s="93" t="str">
        <f t="shared" ref="F43:G43" si="37">IF(F$26="Escolher item na lista suspensa","",F$26)</f>
        <v>Inserção Social</v>
      </c>
      <c r="G43" s="93" t="str">
        <f t="shared" si="37"/>
        <v>Impacto na sociedade</v>
      </c>
      <c r="H43" s="93" t="s">
        <v>101</v>
      </c>
      <c r="I43" s="93" t="s">
        <v>63</v>
      </c>
      <c r="J43" s="82"/>
      <c r="K43" s="82"/>
      <c r="L43" s="74"/>
      <c r="M43" s="74"/>
      <c r="N43" s="74"/>
      <c r="O43" s="74"/>
      <c r="P43" s="74"/>
      <c r="Q43" s="74"/>
      <c r="R43" s="74"/>
      <c r="S43" s="74"/>
      <c r="T43" s="74"/>
      <c r="U43" s="74"/>
      <c r="V43" s="74"/>
      <c r="W43" s="74"/>
      <c r="X43" s="74"/>
      <c r="Y43" s="74"/>
      <c r="Z43" s="74"/>
      <c r="AA43" s="74"/>
    </row>
    <row r="44" spans="1:27" ht="15.75" customHeight="1">
      <c r="A44" s="221" t="s">
        <v>21</v>
      </c>
      <c r="B44" s="222"/>
      <c r="C44" s="223" t="s">
        <v>76</v>
      </c>
      <c r="D44" s="224"/>
      <c r="E44" s="225"/>
      <c r="F44" s="226" t="s">
        <v>77</v>
      </c>
      <c r="G44" s="226" t="s">
        <v>78</v>
      </c>
      <c r="H44" s="226" t="s">
        <v>79</v>
      </c>
      <c r="I44" s="226" t="s">
        <v>80</v>
      </c>
      <c r="J44" s="230" t="s">
        <v>81</v>
      </c>
      <c r="K44" s="225"/>
      <c r="L44" s="74"/>
      <c r="M44" s="74"/>
      <c r="N44" s="74"/>
      <c r="O44" s="74"/>
      <c r="P44" s="74"/>
      <c r="Q44" s="74"/>
      <c r="R44" s="74"/>
      <c r="S44" s="74"/>
      <c r="T44" s="74"/>
      <c r="U44" s="74"/>
      <c r="V44" s="74"/>
      <c r="W44" s="74"/>
      <c r="X44" s="74"/>
      <c r="Y44" s="74"/>
      <c r="Z44" s="74"/>
      <c r="AA44" s="74"/>
    </row>
    <row r="45" spans="1:27" ht="15.75" customHeight="1">
      <c r="A45" s="202"/>
      <c r="B45" s="204"/>
      <c r="C45" s="76" t="s">
        <v>82</v>
      </c>
      <c r="D45" s="76" t="s">
        <v>120</v>
      </c>
      <c r="E45" s="76" t="s">
        <v>121</v>
      </c>
      <c r="F45" s="227"/>
      <c r="G45" s="227"/>
      <c r="H45" s="228"/>
      <c r="I45" s="227"/>
      <c r="J45" s="76" t="s">
        <v>85</v>
      </c>
      <c r="K45" s="76" t="s">
        <v>86</v>
      </c>
      <c r="L45" s="74"/>
      <c r="M45" s="74"/>
      <c r="N45" s="74"/>
      <c r="O45" s="74"/>
      <c r="P45" s="74"/>
      <c r="Q45" s="74"/>
      <c r="R45" s="74"/>
      <c r="S45" s="74"/>
      <c r="T45" s="74"/>
      <c r="U45" s="74"/>
      <c r="V45" s="74"/>
      <c r="W45" s="74"/>
      <c r="X45" s="74"/>
      <c r="Y45" s="74"/>
      <c r="Z45" s="74"/>
      <c r="AA45" s="74"/>
    </row>
    <row r="46" spans="1:27" ht="43.5" customHeight="1">
      <c r="A46" s="77" t="s">
        <v>122</v>
      </c>
      <c r="B46" s="78" t="s">
        <v>401</v>
      </c>
      <c r="C46" s="78" t="s">
        <v>88</v>
      </c>
      <c r="D46" s="79" t="str">
        <f>VLOOKUP(C46,AUX!I$3:L$11,2,0)</f>
        <v>2.1.</v>
      </c>
      <c r="E46" s="80" t="str">
        <f>VLOOKUP(C46,AUX!I$3:L$11,4,0)</f>
        <v>OE 02 - Expandir e Consolidar cursos de Graduação, Pós-Graduação e da Educação Básica.</v>
      </c>
      <c r="F46" s="81" t="s">
        <v>172</v>
      </c>
      <c r="G46" s="81" t="s">
        <v>90</v>
      </c>
      <c r="H46" s="227"/>
      <c r="I46" s="81" t="s">
        <v>72</v>
      </c>
      <c r="J46" s="82">
        <v>44593</v>
      </c>
      <c r="K46" s="82">
        <v>45657</v>
      </c>
      <c r="L46" s="74"/>
      <c r="M46" s="74"/>
      <c r="N46" s="74"/>
      <c r="O46" s="74"/>
      <c r="P46" s="74"/>
      <c r="Q46" s="74"/>
      <c r="R46" s="74"/>
      <c r="S46" s="74"/>
      <c r="T46" s="74"/>
      <c r="U46" s="74"/>
      <c r="V46" s="74"/>
      <c r="W46" s="74"/>
      <c r="X46" s="74"/>
      <c r="Y46" s="74"/>
      <c r="Z46" s="74"/>
      <c r="AA46" s="74"/>
    </row>
    <row r="47" spans="1:27" ht="30" customHeight="1">
      <c r="A47" s="83" t="s">
        <v>91</v>
      </c>
      <c r="B47" s="85" t="s">
        <v>392</v>
      </c>
      <c r="C47" s="218"/>
      <c r="D47" s="198"/>
      <c r="E47" s="198"/>
      <c r="F47" s="198"/>
      <c r="G47" s="198"/>
      <c r="H47" s="198"/>
      <c r="I47" s="198"/>
      <c r="J47" s="198"/>
      <c r="K47" s="199"/>
      <c r="L47" s="74"/>
      <c r="M47" s="74"/>
      <c r="N47" s="74"/>
      <c r="O47" s="74"/>
      <c r="P47" s="74"/>
      <c r="Q47" s="74"/>
      <c r="R47" s="74"/>
      <c r="S47" s="74"/>
      <c r="T47" s="74"/>
      <c r="U47" s="74"/>
      <c r="V47" s="74"/>
      <c r="W47" s="74"/>
      <c r="X47" s="74"/>
      <c r="Y47" s="74"/>
      <c r="Z47" s="74"/>
      <c r="AA47" s="74"/>
    </row>
    <row r="48" spans="1:27" ht="15.75" customHeight="1">
      <c r="A48" s="83" t="s">
        <v>93</v>
      </c>
      <c r="B48" s="84" t="s">
        <v>403</v>
      </c>
      <c r="C48" s="200"/>
      <c r="D48" s="188"/>
      <c r="E48" s="188"/>
      <c r="F48" s="188"/>
      <c r="G48" s="188"/>
      <c r="H48" s="188"/>
      <c r="I48" s="188"/>
      <c r="J48" s="188"/>
      <c r="K48" s="201"/>
      <c r="L48" s="74"/>
      <c r="M48" s="74"/>
      <c r="N48" s="74"/>
      <c r="O48" s="74"/>
      <c r="P48" s="74"/>
      <c r="Q48" s="74"/>
      <c r="R48" s="74"/>
      <c r="S48" s="74"/>
      <c r="T48" s="74"/>
      <c r="U48" s="74"/>
      <c r="V48" s="74"/>
      <c r="W48" s="74"/>
      <c r="X48" s="74"/>
      <c r="Y48" s="74"/>
      <c r="Z48" s="74"/>
      <c r="AA48" s="74"/>
    </row>
    <row r="49" spans="1:27" ht="15.75" customHeight="1">
      <c r="A49" s="83" t="s">
        <v>94</v>
      </c>
      <c r="B49" s="84" t="s">
        <v>386</v>
      </c>
      <c r="C49" s="200"/>
      <c r="D49" s="188"/>
      <c r="E49" s="188"/>
      <c r="F49" s="188"/>
      <c r="G49" s="188"/>
      <c r="H49" s="188"/>
      <c r="I49" s="188"/>
      <c r="J49" s="188"/>
      <c r="K49" s="201"/>
      <c r="L49" s="74"/>
      <c r="M49" s="74"/>
      <c r="N49" s="74"/>
      <c r="O49" s="74"/>
      <c r="P49" s="74"/>
      <c r="Q49" s="74"/>
      <c r="R49" s="74"/>
      <c r="S49" s="74"/>
      <c r="T49" s="74"/>
      <c r="U49" s="74"/>
      <c r="V49" s="74"/>
      <c r="W49" s="74"/>
      <c r="X49" s="74"/>
      <c r="Y49" s="74"/>
      <c r="Z49" s="74"/>
      <c r="AA49" s="74"/>
    </row>
    <row r="50" spans="1:27" ht="15.75" customHeight="1">
      <c r="A50" s="83" t="s">
        <v>95</v>
      </c>
      <c r="B50" s="94" t="s">
        <v>404</v>
      </c>
      <c r="C50" s="200"/>
      <c r="D50" s="188"/>
      <c r="E50" s="188"/>
      <c r="F50" s="188"/>
      <c r="G50" s="188"/>
      <c r="H50" s="188"/>
      <c r="I50" s="188"/>
      <c r="J50" s="188"/>
      <c r="K50" s="201"/>
      <c r="L50" s="74"/>
      <c r="M50" s="74"/>
      <c r="N50" s="74"/>
      <c r="O50" s="74"/>
      <c r="P50" s="74"/>
      <c r="Q50" s="74"/>
      <c r="R50" s="74"/>
      <c r="S50" s="74"/>
      <c r="T50" s="74"/>
      <c r="U50" s="74"/>
      <c r="V50" s="74"/>
      <c r="W50" s="74"/>
      <c r="X50" s="74"/>
      <c r="Y50" s="74"/>
      <c r="Z50" s="74"/>
      <c r="AA50" s="74"/>
    </row>
    <row r="51" spans="1:27" ht="15.75" customHeight="1">
      <c r="A51" s="83" t="s">
        <v>96</v>
      </c>
      <c r="B51" s="84" t="s">
        <v>405</v>
      </c>
      <c r="C51" s="200"/>
      <c r="D51" s="188"/>
      <c r="E51" s="188"/>
      <c r="F51" s="188"/>
      <c r="G51" s="188"/>
      <c r="H51" s="188"/>
      <c r="I51" s="188"/>
      <c r="J51" s="188"/>
      <c r="K51" s="201"/>
      <c r="L51" s="74"/>
      <c r="M51" s="74"/>
      <c r="N51" s="74"/>
      <c r="O51" s="74"/>
      <c r="P51" s="74"/>
      <c r="Q51" s="74"/>
      <c r="R51" s="74"/>
      <c r="S51" s="74"/>
      <c r="T51" s="74"/>
      <c r="U51" s="74"/>
      <c r="V51" s="74"/>
      <c r="W51" s="74"/>
      <c r="X51" s="74"/>
      <c r="Y51" s="74"/>
      <c r="Z51" s="74"/>
      <c r="AA51" s="74"/>
    </row>
    <row r="52" spans="1:27" ht="15.75" customHeight="1">
      <c r="A52" s="83" t="s">
        <v>97</v>
      </c>
      <c r="B52" s="87" t="s">
        <v>406</v>
      </c>
      <c r="C52" s="200"/>
      <c r="D52" s="188"/>
      <c r="E52" s="188"/>
      <c r="F52" s="188"/>
      <c r="G52" s="188"/>
      <c r="H52" s="188"/>
      <c r="I52" s="188"/>
      <c r="J52" s="188"/>
      <c r="K52" s="201"/>
      <c r="L52" s="74"/>
      <c r="M52" s="74"/>
      <c r="N52" s="74"/>
      <c r="O52" s="74"/>
      <c r="P52" s="74"/>
      <c r="Q52" s="74"/>
      <c r="R52" s="74"/>
      <c r="S52" s="74"/>
      <c r="T52" s="74"/>
      <c r="U52" s="74"/>
      <c r="V52" s="74"/>
      <c r="W52" s="74"/>
      <c r="X52" s="74"/>
      <c r="Y52" s="74"/>
      <c r="Z52" s="74"/>
      <c r="AA52" s="74"/>
    </row>
    <row r="53" spans="1:27" ht="15.75" customHeight="1">
      <c r="A53" s="220" t="s">
        <v>98</v>
      </c>
      <c r="B53" s="193"/>
      <c r="C53" s="202"/>
      <c r="D53" s="203"/>
      <c r="E53" s="203"/>
      <c r="F53" s="203"/>
      <c r="G53" s="203"/>
      <c r="H53" s="203"/>
      <c r="I53" s="203"/>
      <c r="J53" s="203"/>
      <c r="K53" s="204"/>
      <c r="L53" s="74"/>
      <c r="M53" s="74"/>
      <c r="N53" s="74"/>
      <c r="O53" s="74"/>
      <c r="P53" s="74"/>
      <c r="Q53" s="74"/>
      <c r="R53" s="74"/>
      <c r="S53" s="74"/>
      <c r="T53" s="74"/>
      <c r="U53" s="74"/>
      <c r="V53" s="74"/>
      <c r="W53" s="74"/>
      <c r="X53" s="74"/>
      <c r="Y53" s="74"/>
      <c r="Z53" s="74"/>
      <c r="AA53" s="74"/>
    </row>
    <row r="54" spans="1:27" ht="44.25" customHeight="1">
      <c r="A54" s="86" t="s">
        <v>99</v>
      </c>
      <c r="B54" s="87" t="s">
        <v>407</v>
      </c>
      <c r="C54" s="93" t="str">
        <f t="shared" ref="C54:C63" si="38">IF(C$46="Escolher item na lista suspensa","",C$46)</f>
        <v>Investir na qualidade da Pós-Graduação, diminuir a endogenia e reduzir assimetrias.</v>
      </c>
      <c r="D54" s="89" t="str">
        <f t="shared" ref="D54:E54" si="39">IF(D$46="O valor 'Escolher item na lista suspensa' não foi encontrado na avaliação de VLOOKUP.","",D$46)</f>
        <v>2.1.</v>
      </c>
      <c r="E54" s="88" t="str">
        <f t="shared" si="39"/>
        <v>OE 02 - Expandir e Consolidar cursos de Graduação, Pós-Graduação e da Educação Básica.</v>
      </c>
      <c r="F54" s="93" t="str">
        <f t="shared" ref="F54:G54" si="40">IF(F$46="Escolher item na lista suspensa","",F$46)</f>
        <v>Pessoal</v>
      </c>
      <c r="G54" s="93" t="str">
        <f t="shared" si="40"/>
        <v>Formação</v>
      </c>
      <c r="H54" s="93" t="s">
        <v>200</v>
      </c>
      <c r="I54" s="93" t="s">
        <v>366</v>
      </c>
      <c r="J54" s="82">
        <v>44958</v>
      </c>
      <c r="K54" s="82">
        <v>45657</v>
      </c>
      <c r="L54" s="74"/>
      <c r="M54" s="74"/>
      <c r="N54" s="74"/>
      <c r="O54" s="74"/>
      <c r="P54" s="74"/>
      <c r="Q54" s="74"/>
      <c r="R54" s="74"/>
      <c r="S54" s="74"/>
      <c r="T54" s="74"/>
      <c r="U54" s="74"/>
      <c r="V54" s="74"/>
      <c r="W54" s="74"/>
      <c r="X54" s="74"/>
      <c r="Y54" s="74"/>
      <c r="Z54" s="74"/>
      <c r="AA54" s="74"/>
    </row>
    <row r="55" spans="1:27" ht="28.5" customHeight="1">
      <c r="A55" s="86" t="s">
        <v>102</v>
      </c>
      <c r="B55" s="87" t="s">
        <v>402</v>
      </c>
      <c r="C55" s="93" t="str">
        <f t="shared" si="38"/>
        <v>Investir na qualidade da Pós-Graduação, diminuir a endogenia e reduzir assimetrias.</v>
      </c>
      <c r="D55" s="89" t="str">
        <f t="shared" ref="D55:E55" si="41">IF(D$46="O valor 'Escolher item na lista suspensa' não foi encontrado na avaliação de VLOOKUP.","",D$46)</f>
        <v>2.1.</v>
      </c>
      <c r="E55" s="88" t="str">
        <f t="shared" si="41"/>
        <v>OE 02 - Expandir e Consolidar cursos de Graduação, Pós-Graduação e da Educação Básica.</v>
      </c>
      <c r="F55" s="93" t="str">
        <f t="shared" ref="F55:G55" si="42">IF(F$46="Escolher item na lista suspensa","",F$46)</f>
        <v>Pessoal</v>
      </c>
      <c r="G55" s="93" t="str">
        <f t="shared" si="42"/>
        <v>Formação</v>
      </c>
      <c r="H55" s="93" t="s">
        <v>200</v>
      </c>
      <c r="I55" s="93" t="s">
        <v>72</v>
      </c>
      <c r="J55" s="82">
        <v>44958</v>
      </c>
      <c r="K55" s="82">
        <v>45657</v>
      </c>
      <c r="L55" s="74"/>
      <c r="M55" s="74"/>
      <c r="N55" s="74"/>
      <c r="O55" s="74"/>
      <c r="P55" s="74"/>
      <c r="Q55" s="74"/>
      <c r="R55" s="74"/>
      <c r="S55" s="74"/>
      <c r="T55" s="74"/>
      <c r="U55" s="74"/>
      <c r="V55" s="74"/>
      <c r="W55" s="74"/>
      <c r="X55" s="74"/>
      <c r="Y55" s="74"/>
      <c r="Z55" s="74"/>
      <c r="AA55" s="74"/>
    </row>
    <row r="56" spans="1:27" ht="24.75" customHeight="1">
      <c r="A56" s="86" t="s">
        <v>103</v>
      </c>
      <c r="B56" s="87" t="s">
        <v>408</v>
      </c>
      <c r="C56" s="93" t="str">
        <f t="shared" si="38"/>
        <v>Investir na qualidade da Pós-Graduação, diminuir a endogenia e reduzir assimetrias.</v>
      </c>
      <c r="D56" s="89" t="str">
        <f t="shared" ref="D56:E56" si="43">IF(D$46="O valor 'Escolher item na lista suspensa' não foi encontrado na avaliação de VLOOKUP.","",D$46)</f>
        <v>2.1.</v>
      </c>
      <c r="E56" s="88" t="str">
        <f t="shared" si="43"/>
        <v>OE 02 - Expandir e Consolidar cursos de Graduação, Pós-Graduação e da Educação Básica.</v>
      </c>
      <c r="F56" s="93" t="str">
        <f t="shared" ref="F56:G56" si="44">IF(F$46="Escolher item na lista suspensa","",F$46)</f>
        <v>Pessoal</v>
      </c>
      <c r="G56" s="93" t="str">
        <f t="shared" si="44"/>
        <v>Formação</v>
      </c>
      <c r="H56" s="93" t="s">
        <v>200</v>
      </c>
      <c r="I56" s="93" t="s">
        <v>72</v>
      </c>
      <c r="J56" s="82">
        <v>44958</v>
      </c>
      <c r="K56" s="82">
        <v>45657</v>
      </c>
      <c r="L56" s="74"/>
      <c r="M56" s="74"/>
      <c r="N56" s="74"/>
      <c r="O56" s="74"/>
      <c r="P56" s="74"/>
      <c r="Q56" s="74"/>
      <c r="R56" s="74"/>
      <c r="S56" s="74"/>
      <c r="T56" s="74"/>
      <c r="U56" s="74"/>
      <c r="V56" s="74"/>
      <c r="W56" s="74"/>
      <c r="X56" s="74"/>
      <c r="Y56" s="74"/>
      <c r="Z56" s="74"/>
      <c r="AA56" s="74"/>
    </row>
    <row r="57" spans="1:27" ht="15.75" customHeight="1">
      <c r="A57" s="86" t="s">
        <v>104</v>
      </c>
      <c r="B57" s="87" t="s">
        <v>409</v>
      </c>
      <c r="C57" s="93" t="str">
        <f>IF(C$46="Escolher item na lista suspensa","",C$46)</f>
        <v>Investir na qualidade da Pós-Graduação, diminuir a endogenia e reduzir assimetrias.</v>
      </c>
      <c r="D57" s="89" t="str">
        <f t="shared" ref="D57:E57" si="45">IF(D$46="O valor 'Escolher item na lista suspensa' não foi encontrado na avaliação de VLOOKUP.","",D$46)</f>
        <v>2.1.</v>
      </c>
      <c r="E57" s="88" t="str">
        <f t="shared" si="45"/>
        <v>OE 02 - Expandir e Consolidar cursos de Graduação, Pós-Graduação e da Educação Básica.</v>
      </c>
      <c r="F57" s="93" t="str">
        <f t="shared" ref="F57:G57" si="46">IF(F$46="Escolher item na lista suspensa","",F$46)</f>
        <v>Pessoal</v>
      </c>
      <c r="G57" s="93" t="str">
        <f t="shared" si="46"/>
        <v>Formação</v>
      </c>
      <c r="H57" s="93" t="s">
        <v>101</v>
      </c>
      <c r="I57" s="93" t="s">
        <v>63</v>
      </c>
      <c r="J57" s="82"/>
      <c r="K57" s="82"/>
      <c r="L57" s="74"/>
      <c r="M57" s="74"/>
      <c r="N57" s="74"/>
      <c r="O57" s="74"/>
      <c r="P57" s="74"/>
      <c r="Q57" s="74"/>
      <c r="R57" s="74"/>
      <c r="S57" s="74"/>
      <c r="T57" s="74"/>
      <c r="U57" s="74"/>
      <c r="V57" s="74"/>
      <c r="W57" s="74"/>
      <c r="X57" s="74"/>
      <c r="Y57" s="74"/>
      <c r="Z57" s="74"/>
      <c r="AA57" s="74"/>
    </row>
    <row r="58" spans="1:27" ht="15.75" customHeight="1">
      <c r="A58" s="86" t="s">
        <v>105</v>
      </c>
      <c r="B58" s="87"/>
      <c r="C58" s="93" t="str">
        <f t="shared" si="38"/>
        <v>Investir na qualidade da Pós-Graduação, diminuir a endogenia e reduzir assimetrias.</v>
      </c>
      <c r="D58" s="89" t="str">
        <f t="shared" ref="D58:E58" si="47">IF(D$46="O valor 'Escolher item na lista suspensa' não foi encontrado na avaliação de VLOOKUP.","",D$46)</f>
        <v>2.1.</v>
      </c>
      <c r="E58" s="88" t="str">
        <f t="shared" si="47"/>
        <v>OE 02 - Expandir e Consolidar cursos de Graduação, Pós-Graduação e da Educação Básica.</v>
      </c>
      <c r="F58" s="93" t="str">
        <f t="shared" ref="F58:G58" si="48">IF(F$46="Escolher item na lista suspensa","",F$46)</f>
        <v>Pessoal</v>
      </c>
      <c r="G58" s="93" t="str">
        <f t="shared" si="48"/>
        <v>Formação</v>
      </c>
      <c r="H58" s="93" t="s">
        <v>101</v>
      </c>
      <c r="I58" s="93" t="s">
        <v>63</v>
      </c>
      <c r="J58" s="82"/>
      <c r="K58" s="82"/>
      <c r="L58" s="74"/>
      <c r="M58" s="74"/>
      <c r="N58" s="74"/>
      <c r="O58" s="74"/>
      <c r="P58" s="74"/>
      <c r="Q58" s="74"/>
      <c r="R58" s="74"/>
      <c r="S58" s="74"/>
      <c r="T58" s="74"/>
      <c r="U58" s="74"/>
      <c r="V58" s="74"/>
      <c r="W58" s="74"/>
      <c r="X58" s="74"/>
      <c r="Y58" s="74"/>
      <c r="Z58" s="74"/>
      <c r="AA58" s="74"/>
    </row>
    <row r="59" spans="1:27" ht="15.75" customHeight="1">
      <c r="A59" s="86" t="s">
        <v>106</v>
      </c>
      <c r="B59" s="87"/>
      <c r="C59" s="93" t="str">
        <f t="shared" si="38"/>
        <v>Investir na qualidade da Pós-Graduação, diminuir a endogenia e reduzir assimetrias.</v>
      </c>
      <c r="D59" s="89" t="str">
        <f t="shared" ref="D59:E59" si="49">IF(D$46="O valor 'Escolher item na lista suspensa' não foi encontrado na avaliação de VLOOKUP.","",D$46)</f>
        <v>2.1.</v>
      </c>
      <c r="E59" s="88" t="str">
        <f t="shared" si="49"/>
        <v>OE 02 - Expandir e Consolidar cursos de Graduação, Pós-Graduação e da Educação Básica.</v>
      </c>
      <c r="F59" s="93" t="str">
        <f t="shared" ref="F59:G59" si="50">IF(F$46="Escolher item na lista suspensa","",F$46)</f>
        <v>Pessoal</v>
      </c>
      <c r="G59" s="93" t="str">
        <f t="shared" si="50"/>
        <v>Formação</v>
      </c>
      <c r="H59" s="93" t="s">
        <v>101</v>
      </c>
      <c r="I59" s="93" t="s">
        <v>63</v>
      </c>
      <c r="J59" s="82"/>
      <c r="K59" s="82"/>
      <c r="L59" s="74"/>
      <c r="M59" s="74"/>
      <c r="N59" s="74"/>
      <c r="O59" s="74"/>
      <c r="P59" s="74"/>
      <c r="Q59" s="74"/>
      <c r="R59" s="74"/>
      <c r="S59" s="74"/>
      <c r="T59" s="74"/>
      <c r="U59" s="74"/>
      <c r="V59" s="74"/>
      <c r="W59" s="74"/>
      <c r="X59" s="74"/>
      <c r="Y59" s="74"/>
      <c r="Z59" s="74"/>
      <c r="AA59" s="74"/>
    </row>
    <row r="60" spans="1:27" ht="15.75" customHeight="1">
      <c r="A60" s="86" t="s">
        <v>107</v>
      </c>
      <c r="B60" s="87"/>
      <c r="C60" s="93" t="str">
        <f t="shared" si="38"/>
        <v>Investir na qualidade da Pós-Graduação, diminuir a endogenia e reduzir assimetrias.</v>
      </c>
      <c r="D60" s="89" t="str">
        <f t="shared" ref="D60:E60" si="51">IF(D$46="O valor 'Escolher item na lista suspensa' não foi encontrado na avaliação de VLOOKUP.","",D$46)</f>
        <v>2.1.</v>
      </c>
      <c r="E60" s="88" t="str">
        <f t="shared" si="51"/>
        <v>OE 02 - Expandir e Consolidar cursos de Graduação, Pós-Graduação e da Educação Básica.</v>
      </c>
      <c r="F60" s="93" t="str">
        <f t="shared" ref="F60:G60" si="52">IF(F$46="Escolher item na lista suspensa","",F$46)</f>
        <v>Pessoal</v>
      </c>
      <c r="G60" s="93" t="str">
        <f t="shared" si="52"/>
        <v>Formação</v>
      </c>
      <c r="H60" s="93" t="s">
        <v>101</v>
      </c>
      <c r="I60" s="93" t="s">
        <v>63</v>
      </c>
      <c r="J60" s="82"/>
      <c r="K60" s="82"/>
      <c r="L60" s="74"/>
      <c r="M60" s="74"/>
      <c r="N60" s="74"/>
      <c r="O60" s="74"/>
      <c r="P60" s="74"/>
      <c r="Q60" s="74"/>
      <c r="R60" s="74"/>
      <c r="S60" s="74"/>
      <c r="T60" s="74"/>
      <c r="U60" s="74"/>
      <c r="V60" s="74"/>
      <c r="W60" s="74"/>
      <c r="X60" s="74"/>
      <c r="Y60" s="74"/>
      <c r="Z60" s="74"/>
      <c r="AA60" s="74"/>
    </row>
    <row r="61" spans="1:27" ht="15.75" customHeight="1">
      <c r="A61" s="86" t="s">
        <v>108</v>
      </c>
      <c r="B61" s="87"/>
      <c r="C61" s="93" t="str">
        <f t="shared" si="38"/>
        <v>Investir na qualidade da Pós-Graduação, diminuir a endogenia e reduzir assimetrias.</v>
      </c>
      <c r="D61" s="89" t="str">
        <f t="shared" ref="D61:E61" si="53">IF(D$46="O valor 'Escolher item na lista suspensa' não foi encontrado na avaliação de VLOOKUP.","",D$46)</f>
        <v>2.1.</v>
      </c>
      <c r="E61" s="88" t="str">
        <f t="shared" si="53"/>
        <v>OE 02 - Expandir e Consolidar cursos de Graduação, Pós-Graduação e da Educação Básica.</v>
      </c>
      <c r="F61" s="93" t="str">
        <f t="shared" ref="F61:G61" si="54">IF(F$46="Escolher item na lista suspensa","",F$46)</f>
        <v>Pessoal</v>
      </c>
      <c r="G61" s="93" t="str">
        <f t="shared" si="54"/>
        <v>Formação</v>
      </c>
      <c r="H61" s="93" t="s">
        <v>101</v>
      </c>
      <c r="I61" s="93" t="s">
        <v>63</v>
      </c>
      <c r="J61" s="82"/>
      <c r="K61" s="82"/>
      <c r="L61" s="74"/>
      <c r="M61" s="74"/>
      <c r="N61" s="74"/>
      <c r="O61" s="74"/>
      <c r="P61" s="74"/>
      <c r="Q61" s="74"/>
      <c r="R61" s="74"/>
      <c r="S61" s="74"/>
      <c r="T61" s="74"/>
      <c r="U61" s="74"/>
      <c r="V61" s="74"/>
      <c r="W61" s="74"/>
      <c r="X61" s="74"/>
      <c r="Y61" s="74"/>
      <c r="Z61" s="74"/>
      <c r="AA61" s="74"/>
    </row>
    <row r="62" spans="1:27" ht="15.75" customHeight="1">
      <c r="A62" s="86" t="s">
        <v>109</v>
      </c>
      <c r="B62" s="87"/>
      <c r="C62" s="93" t="str">
        <f t="shared" si="38"/>
        <v>Investir na qualidade da Pós-Graduação, diminuir a endogenia e reduzir assimetrias.</v>
      </c>
      <c r="D62" s="89" t="str">
        <f t="shared" ref="D62:E62" si="55">IF(D$46="O valor 'Escolher item na lista suspensa' não foi encontrado na avaliação de VLOOKUP.","",D$46)</f>
        <v>2.1.</v>
      </c>
      <c r="E62" s="88" t="str">
        <f t="shared" si="55"/>
        <v>OE 02 - Expandir e Consolidar cursos de Graduação, Pós-Graduação e da Educação Básica.</v>
      </c>
      <c r="F62" s="93" t="str">
        <f t="shared" ref="F62:G62" si="56">IF(F$46="Escolher item na lista suspensa","",F$46)</f>
        <v>Pessoal</v>
      </c>
      <c r="G62" s="93" t="str">
        <f t="shared" si="56"/>
        <v>Formação</v>
      </c>
      <c r="H62" s="93" t="s">
        <v>101</v>
      </c>
      <c r="I62" s="93" t="s">
        <v>63</v>
      </c>
      <c r="J62" s="82"/>
      <c r="K62" s="82"/>
      <c r="L62" s="74"/>
      <c r="M62" s="74"/>
      <c r="N62" s="74"/>
      <c r="O62" s="74"/>
      <c r="P62" s="74"/>
      <c r="Q62" s="74"/>
      <c r="R62" s="74"/>
      <c r="S62" s="74"/>
      <c r="T62" s="74"/>
      <c r="U62" s="74"/>
      <c r="V62" s="74"/>
      <c r="W62" s="74"/>
      <c r="X62" s="74"/>
      <c r="Y62" s="74"/>
      <c r="Z62" s="74"/>
      <c r="AA62" s="74"/>
    </row>
    <row r="63" spans="1:27" ht="15.75" customHeight="1">
      <c r="A63" s="86" t="s">
        <v>110</v>
      </c>
      <c r="B63" s="87"/>
      <c r="C63" s="93" t="str">
        <f t="shared" si="38"/>
        <v>Investir na qualidade da Pós-Graduação, diminuir a endogenia e reduzir assimetrias.</v>
      </c>
      <c r="D63" s="89" t="str">
        <f t="shared" ref="D63:E63" si="57">IF(D$46="O valor 'Escolher item na lista suspensa' não foi encontrado na avaliação de VLOOKUP.","",D$46)</f>
        <v>2.1.</v>
      </c>
      <c r="E63" s="88" t="str">
        <f t="shared" si="57"/>
        <v>OE 02 - Expandir e Consolidar cursos de Graduação, Pós-Graduação e da Educação Básica.</v>
      </c>
      <c r="F63" s="93" t="str">
        <f t="shared" ref="F63:G63" si="58">IF(F$46="Escolher item na lista suspensa","",F$46)</f>
        <v>Pessoal</v>
      </c>
      <c r="G63" s="93" t="str">
        <f t="shared" si="58"/>
        <v>Formação</v>
      </c>
      <c r="H63" s="93" t="s">
        <v>101</v>
      </c>
      <c r="I63" s="93" t="s">
        <v>63</v>
      </c>
      <c r="J63" s="82"/>
      <c r="K63" s="82"/>
      <c r="L63" s="74"/>
      <c r="M63" s="74"/>
      <c r="N63" s="74"/>
      <c r="O63" s="74"/>
      <c r="P63" s="74"/>
      <c r="Q63" s="74"/>
      <c r="R63" s="74"/>
      <c r="S63" s="74"/>
      <c r="T63" s="74"/>
      <c r="U63" s="74"/>
      <c r="V63" s="74"/>
      <c r="W63" s="74"/>
      <c r="X63" s="74"/>
      <c r="Y63" s="74"/>
      <c r="Z63" s="74"/>
      <c r="AA63" s="74"/>
    </row>
    <row r="64" spans="1:27" ht="15.75" customHeight="1">
      <c r="A64" s="221" t="s">
        <v>21</v>
      </c>
      <c r="B64" s="222"/>
      <c r="C64" s="223" t="s">
        <v>76</v>
      </c>
      <c r="D64" s="224"/>
      <c r="E64" s="225"/>
      <c r="F64" s="226" t="s">
        <v>77</v>
      </c>
      <c r="G64" s="226" t="s">
        <v>78</v>
      </c>
      <c r="H64" s="226" t="s">
        <v>79</v>
      </c>
      <c r="I64" s="226" t="s">
        <v>80</v>
      </c>
      <c r="J64" s="230" t="s">
        <v>81</v>
      </c>
      <c r="K64" s="225"/>
      <c r="L64" s="74"/>
      <c r="M64" s="74"/>
      <c r="N64" s="74"/>
      <c r="O64" s="74"/>
      <c r="P64" s="74"/>
      <c r="Q64" s="74"/>
      <c r="R64" s="74"/>
      <c r="S64" s="74"/>
      <c r="T64" s="74"/>
      <c r="U64" s="74"/>
      <c r="V64" s="74"/>
      <c r="W64" s="74"/>
      <c r="X64" s="74"/>
      <c r="Y64" s="74"/>
      <c r="Z64" s="74"/>
      <c r="AA64" s="74"/>
    </row>
    <row r="65" spans="1:27" ht="15.75" customHeight="1">
      <c r="A65" s="202"/>
      <c r="B65" s="204"/>
      <c r="C65" s="76" t="s">
        <v>82</v>
      </c>
      <c r="D65" s="76" t="s">
        <v>124</v>
      </c>
      <c r="E65" s="76" t="s">
        <v>125</v>
      </c>
      <c r="F65" s="227"/>
      <c r="G65" s="227"/>
      <c r="H65" s="228"/>
      <c r="I65" s="227"/>
      <c r="J65" s="76" t="s">
        <v>85</v>
      </c>
      <c r="K65" s="76" t="s">
        <v>86</v>
      </c>
      <c r="L65" s="74"/>
      <c r="M65" s="74"/>
      <c r="N65" s="74"/>
      <c r="O65" s="74"/>
      <c r="P65" s="74"/>
      <c r="Q65" s="74"/>
      <c r="R65" s="74"/>
      <c r="S65" s="74"/>
      <c r="T65" s="74"/>
      <c r="U65" s="74"/>
      <c r="V65" s="74"/>
      <c r="W65" s="74"/>
      <c r="X65" s="74"/>
      <c r="Y65" s="74"/>
      <c r="Z65" s="74"/>
      <c r="AA65" s="74"/>
    </row>
    <row r="66" spans="1:27" ht="29.25" customHeight="1">
      <c r="A66" s="77" t="s">
        <v>126</v>
      </c>
      <c r="B66" s="78" t="s">
        <v>127</v>
      </c>
      <c r="C66" s="78" t="s">
        <v>101</v>
      </c>
      <c r="D66" s="79">
        <f>VLOOKUP(C66,AUX!I$3:L$11,2,0)</f>
        <v>0</v>
      </c>
      <c r="E66" s="80">
        <f>VLOOKUP(C66,AUX!I$3:L$11,4,0)</f>
        <v>0</v>
      </c>
      <c r="F66" s="81" t="s">
        <v>101</v>
      </c>
      <c r="G66" s="81" t="s">
        <v>101</v>
      </c>
      <c r="H66" s="227"/>
      <c r="I66" s="81" t="s">
        <v>63</v>
      </c>
      <c r="J66" s="82"/>
      <c r="K66" s="82"/>
      <c r="L66" s="74"/>
      <c r="M66" s="74"/>
      <c r="N66" s="74"/>
      <c r="O66" s="74"/>
      <c r="P66" s="74"/>
      <c r="Q66" s="74"/>
      <c r="R66" s="74"/>
      <c r="S66" s="74"/>
      <c r="T66" s="74"/>
      <c r="U66" s="74"/>
      <c r="V66" s="74"/>
      <c r="W66" s="74"/>
      <c r="X66" s="74"/>
      <c r="Y66" s="74"/>
      <c r="Z66" s="74"/>
      <c r="AA66" s="74"/>
    </row>
    <row r="67" spans="1:27" ht="25.5" customHeight="1">
      <c r="A67" s="83" t="s">
        <v>91</v>
      </c>
      <c r="B67" s="84" t="s">
        <v>128</v>
      </c>
      <c r="C67" s="218"/>
      <c r="D67" s="198"/>
      <c r="E67" s="198"/>
      <c r="F67" s="198"/>
      <c r="G67" s="198"/>
      <c r="H67" s="198"/>
      <c r="I67" s="198"/>
      <c r="J67" s="198"/>
      <c r="K67" s="199"/>
      <c r="L67" s="74"/>
      <c r="M67" s="74"/>
      <c r="N67" s="74"/>
      <c r="O67" s="74"/>
      <c r="P67" s="74"/>
      <c r="Q67" s="74"/>
      <c r="R67" s="74"/>
      <c r="S67" s="74"/>
      <c r="T67" s="74"/>
      <c r="U67" s="74"/>
      <c r="V67" s="74"/>
      <c r="W67" s="74"/>
      <c r="X67" s="74"/>
      <c r="Y67" s="74"/>
      <c r="Z67" s="74"/>
      <c r="AA67" s="74"/>
    </row>
    <row r="68" spans="1:27" ht="15.75" customHeight="1">
      <c r="A68" s="83" t="s">
        <v>93</v>
      </c>
      <c r="B68" s="84"/>
      <c r="C68" s="200"/>
      <c r="D68" s="188"/>
      <c r="E68" s="188"/>
      <c r="F68" s="188"/>
      <c r="G68" s="188"/>
      <c r="H68" s="188"/>
      <c r="I68" s="188"/>
      <c r="J68" s="188"/>
      <c r="K68" s="201"/>
      <c r="L68" s="74"/>
      <c r="M68" s="74"/>
      <c r="N68" s="74"/>
      <c r="O68" s="74"/>
      <c r="P68" s="74"/>
      <c r="Q68" s="74"/>
      <c r="R68" s="74"/>
      <c r="S68" s="74"/>
      <c r="T68" s="74"/>
      <c r="U68" s="74"/>
      <c r="V68" s="74"/>
      <c r="W68" s="74"/>
      <c r="X68" s="74"/>
      <c r="Y68" s="74"/>
      <c r="Z68" s="74"/>
      <c r="AA68" s="74"/>
    </row>
    <row r="69" spans="1:27" ht="15.75" customHeight="1">
      <c r="A69" s="83" t="s">
        <v>94</v>
      </c>
      <c r="B69" s="84"/>
      <c r="C69" s="200"/>
      <c r="D69" s="188"/>
      <c r="E69" s="188"/>
      <c r="F69" s="188"/>
      <c r="G69" s="188"/>
      <c r="H69" s="188"/>
      <c r="I69" s="188"/>
      <c r="J69" s="188"/>
      <c r="K69" s="201"/>
      <c r="L69" s="74"/>
      <c r="M69" s="74"/>
      <c r="N69" s="74"/>
      <c r="O69" s="74"/>
      <c r="P69" s="74"/>
      <c r="Q69" s="74"/>
      <c r="R69" s="74"/>
      <c r="S69" s="74"/>
      <c r="T69" s="74"/>
      <c r="U69" s="74"/>
      <c r="V69" s="74"/>
      <c r="W69" s="74"/>
      <c r="X69" s="74"/>
      <c r="Y69" s="74"/>
      <c r="Z69" s="74"/>
      <c r="AA69" s="74"/>
    </row>
    <row r="70" spans="1:27" ht="15.75" customHeight="1">
      <c r="A70" s="83" t="s">
        <v>95</v>
      </c>
      <c r="B70" s="84" t="s">
        <v>129</v>
      </c>
      <c r="C70" s="200"/>
      <c r="D70" s="188"/>
      <c r="E70" s="188"/>
      <c r="F70" s="188"/>
      <c r="G70" s="188"/>
      <c r="H70" s="188"/>
      <c r="I70" s="188"/>
      <c r="J70" s="188"/>
      <c r="K70" s="201"/>
      <c r="L70" s="74"/>
      <c r="M70" s="74"/>
      <c r="N70" s="74"/>
      <c r="O70" s="74"/>
      <c r="P70" s="74"/>
      <c r="Q70" s="74"/>
      <c r="R70" s="74"/>
      <c r="S70" s="74"/>
      <c r="T70" s="74"/>
      <c r="U70" s="74"/>
      <c r="V70" s="74"/>
      <c r="W70" s="74"/>
      <c r="X70" s="74"/>
      <c r="Y70" s="74"/>
      <c r="Z70" s="74"/>
      <c r="AA70" s="74"/>
    </row>
    <row r="71" spans="1:27" ht="15.75" customHeight="1">
      <c r="A71" s="83" t="s">
        <v>96</v>
      </c>
      <c r="B71" s="84"/>
      <c r="C71" s="200"/>
      <c r="D71" s="188"/>
      <c r="E71" s="188"/>
      <c r="F71" s="188"/>
      <c r="G71" s="188"/>
      <c r="H71" s="188"/>
      <c r="I71" s="188"/>
      <c r="J71" s="188"/>
      <c r="K71" s="201"/>
      <c r="L71" s="74"/>
      <c r="M71" s="74"/>
      <c r="N71" s="74"/>
      <c r="O71" s="74"/>
      <c r="P71" s="74"/>
      <c r="Q71" s="74"/>
      <c r="R71" s="74"/>
      <c r="S71" s="74"/>
      <c r="T71" s="74"/>
      <c r="U71" s="74"/>
      <c r="V71" s="74"/>
      <c r="W71" s="74"/>
      <c r="X71" s="74"/>
      <c r="Y71" s="74"/>
      <c r="Z71" s="74"/>
      <c r="AA71" s="74"/>
    </row>
    <row r="72" spans="1:27" ht="15.75" customHeight="1">
      <c r="A72" s="83" t="s">
        <v>97</v>
      </c>
      <c r="B72" s="87"/>
      <c r="C72" s="200"/>
      <c r="D72" s="188"/>
      <c r="E72" s="188"/>
      <c r="F72" s="188"/>
      <c r="G72" s="188"/>
      <c r="H72" s="188"/>
      <c r="I72" s="188"/>
      <c r="J72" s="188"/>
      <c r="K72" s="201"/>
      <c r="L72" s="74"/>
      <c r="M72" s="74"/>
      <c r="N72" s="74"/>
      <c r="O72" s="74"/>
      <c r="P72" s="74"/>
      <c r="Q72" s="74"/>
      <c r="R72" s="74"/>
      <c r="S72" s="74"/>
      <c r="T72" s="74"/>
      <c r="U72" s="74"/>
      <c r="V72" s="74"/>
      <c r="W72" s="74"/>
      <c r="X72" s="74"/>
      <c r="Y72" s="74"/>
      <c r="Z72" s="74"/>
      <c r="AA72" s="74"/>
    </row>
    <row r="73" spans="1:27" ht="15.75" customHeight="1">
      <c r="A73" s="220" t="s">
        <v>98</v>
      </c>
      <c r="B73" s="193"/>
      <c r="C73" s="202"/>
      <c r="D73" s="203"/>
      <c r="E73" s="203"/>
      <c r="F73" s="203"/>
      <c r="G73" s="203"/>
      <c r="H73" s="203"/>
      <c r="I73" s="203"/>
      <c r="J73" s="203"/>
      <c r="K73" s="204"/>
      <c r="L73" s="74"/>
      <c r="M73" s="74"/>
      <c r="N73" s="74"/>
      <c r="O73" s="74"/>
      <c r="P73" s="74"/>
      <c r="Q73" s="74"/>
      <c r="R73" s="74"/>
      <c r="S73" s="74"/>
      <c r="T73" s="74"/>
      <c r="U73" s="74"/>
      <c r="V73" s="74"/>
      <c r="W73" s="74"/>
      <c r="X73" s="74"/>
      <c r="Y73" s="74"/>
      <c r="Z73" s="74"/>
      <c r="AA73" s="74"/>
    </row>
    <row r="74" spans="1:27" ht="15.75" customHeight="1">
      <c r="A74" s="95" t="s">
        <v>99</v>
      </c>
      <c r="B74" s="87" t="s">
        <v>130</v>
      </c>
      <c r="C74" s="93" t="str">
        <f t="shared" ref="C74:C83" si="59">IF(C$66="Escolher item na lista suspensa","",C$66)</f>
        <v/>
      </c>
      <c r="D74" s="89">
        <f t="shared" ref="D74:E74" si="60">IF(D$66="O valor 'Escolher item na lista suspensa' não foi encontrado na avaliação de VLOOKUP.","",D$66)</f>
        <v>0</v>
      </c>
      <c r="E74" s="88">
        <f t="shared" si="60"/>
        <v>0</v>
      </c>
      <c r="F74" s="93" t="str">
        <f t="shared" ref="F74:G74" si="61">IF(F$66="Escolher item na lista suspensa","",F$66)</f>
        <v/>
      </c>
      <c r="G74" s="93" t="str">
        <f t="shared" si="61"/>
        <v/>
      </c>
      <c r="H74" s="93" t="s">
        <v>101</v>
      </c>
      <c r="I74" s="93" t="s">
        <v>63</v>
      </c>
      <c r="J74" s="82"/>
      <c r="K74" s="82"/>
      <c r="L74" s="74"/>
      <c r="M74" s="74"/>
      <c r="N74" s="74"/>
      <c r="O74" s="74"/>
      <c r="P74" s="74"/>
      <c r="Q74" s="74"/>
      <c r="R74" s="74"/>
      <c r="S74" s="74"/>
      <c r="T74" s="74"/>
      <c r="U74" s="74"/>
      <c r="V74" s="74"/>
      <c r="W74" s="74"/>
      <c r="X74" s="74"/>
      <c r="Y74" s="74"/>
      <c r="Z74" s="74"/>
      <c r="AA74" s="74"/>
    </row>
    <row r="75" spans="1:27" ht="15.75" customHeight="1">
      <c r="A75" s="95" t="s">
        <v>102</v>
      </c>
      <c r="B75" s="87"/>
      <c r="C75" s="93" t="str">
        <f t="shared" si="59"/>
        <v/>
      </c>
      <c r="D75" s="89">
        <f t="shared" ref="D75:E75" si="62">IF(D$66="O valor 'Escolher item na lista suspensa' não foi encontrado na avaliação de VLOOKUP.","",D$66)</f>
        <v>0</v>
      </c>
      <c r="E75" s="88">
        <f t="shared" si="62"/>
        <v>0</v>
      </c>
      <c r="F75" s="93" t="str">
        <f t="shared" ref="F75:G75" si="63">IF(F$66="Escolher item na lista suspensa","",F$66)</f>
        <v/>
      </c>
      <c r="G75" s="93" t="str">
        <f t="shared" si="63"/>
        <v/>
      </c>
      <c r="H75" s="93" t="s">
        <v>101</v>
      </c>
      <c r="I75" s="93" t="s">
        <v>63</v>
      </c>
      <c r="J75" s="82"/>
      <c r="K75" s="82"/>
      <c r="L75" s="74"/>
      <c r="M75" s="74"/>
      <c r="N75" s="74"/>
      <c r="O75" s="74"/>
      <c r="P75" s="74"/>
      <c r="Q75" s="74"/>
      <c r="R75" s="74"/>
      <c r="S75" s="74"/>
      <c r="T75" s="74"/>
      <c r="U75" s="74"/>
      <c r="V75" s="74"/>
      <c r="W75" s="74"/>
      <c r="X75" s="74"/>
      <c r="Y75" s="74"/>
      <c r="Z75" s="74"/>
      <c r="AA75" s="74"/>
    </row>
    <row r="76" spans="1:27" ht="15.75" customHeight="1">
      <c r="A76" s="95" t="s">
        <v>103</v>
      </c>
      <c r="B76" s="87"/>
      <c r="C76" s="93" t="str">
        <f t="shared" si="59"/>
        <v/>
      </c>
      <c r="D76" s="89">
        <f t="shared" ref="D76:E76" si="64">IF(D$66="O valor 'Escolher item na lista suspensa' não foi encontrado na avaliação de VLOOKUP.","",D$66)</f>
        <v>0</v>
      </c>
      <c r="E76" s="88">
        <f t="shared" si="64"/>
        <v>0</v>
      </c>
      <c r="F76" s="93" t="str">
        <f t="shared" ref="F76:G76" si="65">IF(F$66="Escolher item na lista suspensa","",F$66)</f>
        <v/>
      </c>
      <c r="G76" s="93" t="str">
        <f t="shared" si="65"/>
        <v/>
      </c>
      <c r="H76" s="93" t="s">
        <v>101</v>
      </c>
      <c r="I76" s="93" t="s">
        <v>63</v>
      </c>
      <c r="J76" s="82"/>
      <c r="K76" s="82"/>
      <c r="L76" s="74"/>
      <c r="M76" s="74"/>
      <c r="N76" s="74"/>
      <c r="O76" s="74"/>
      <c r="P76" s="74"/>
      <c r="Q76" s="74"/>
      <c r="R76" s="74"/>
      <c r="S76" s="74"/>
      <c r="T76" s="74"/>
      <c r="U76" s="74"/>
      <c r="V76" s="74"/>
      <c r="W76" s="74"/>
      <c r="X76" s="74"/>
      <c r="Y76" s="74"/>
      <c r="Z76" s="74"/>
      <c r="AA76" s="74"/>
    </row>
    <row r="77" spans="1:27" ht="15.75" customHeight="1">
      <c r="A77" s="95" t="s">
        <v>104</v>
      </c>
      <c r="B77" s="87"/>
      <c r="C77" s="93" t="str">
        <f t="shared" si="59"/>
        <v/>
      </c>
      <c r="D77" s="89">
        <f t="shared" ref="D77:E77" si="66">IF(D$66="O valor 'Escolher item na lista suspensa' não foi encontrado na avaliação de VLOOKUP.","",D$66)</f>
        <v>0</v>
      </c>
      <c r="E77" s="88">
        <f t="shared" si="66"/>
        <v>0</v>
      </c>
      <c r="F77" s="93" t="str">
        <f t="shared" ref="F77:G77" si="67">IF(F$66="Escolher item na lista suspensa","",F$66)</f>
        <v/>
      </c>
      <c r="G77" s="93" t="str">
        <f t="shared" si="67"/>
        <v/>
      </c>
      <c r="H77" s="93" t="s">
        <v>101</v>
      </c>
      <c r="I77" s="93" t="s">
        <v>63</v>
      </c>
      <c r="J77" s="82"/>
      <c r="K77" s="82"/>
      <c r="L77" s="74"/>
      <c r="M77" s="74"/>
      <c r="N77" s="74"/>
      <c r="O77" s="74"/>
      <c r="P77" s="74"/>
      <c r="Q77" s="74"/>
      <c r="R77" s="74"/>
      <c r="S77" s="74"/>
      <c r="T77" s="74"/>
      <c r="U77" s="74"/>
      <c r="V77" s="74"/>
      <c r="W77" s="74"/>
      <c r="X77" s="74"/>
      <c r="Y77" s="74"/>
      <c r="Z77" s="74"/>
      <c r="AA77" s="74"/>
    </row>
    <row r="78" spans="1:27" ht="15.75" customHeight="1">
      <c r="A78" s="95" t="s">
        <v>105</v>
      </c>
      <c r="B78" s="87"/>
      <c r="C78" s="93" t="str">
        <f t="shared" si="59"/>
        <v/>
      </c>
      <c r="D78" s="89">
        <f t="shared" ref="D78:E78" si="68">IF(D$66="O valor 'Escolher item na lista suspensa' não foi encontrado na avaliação de VLOOKUP.","",D$66)</f>
        <v>0</v>
      </c>
      <c r="E78" s="88">
        <f t="shared" si="68"/>
        <v>0</v>
      </c>
      <c r="F78" s="93" t="str">
        <f t="shared" ref="F78:G78" si="69">IF(F$66="Escolher item na lista suspensa","",F$66)</f>
        <v/>
      </c>
      <c r="G78" s="93" t="str">
        <f t="shared" si="69"/>
        <v/>
      </c>
      <c r="H78" s="93" t="s">
        <v>101</v>
      </c>
      <c r="I78" s="93" t="s">
        <v>63</v>
      </c>
      <c r="J78" s="82"/>
      <c r="K78" s="82"/>
      <c r="L78" s="74"/>
      <c r="M78" s="74"/>
      <c r="N78" s="74"/>
      <c r="O78" s="74"/>
      <c r="P78" s="74"/>
      <c r="Q78" s="74"/>
      <c r="R78" s="74"/>
      <c r="S78" s="74"/>
      <c r="T78" s="74"/>
      <c r="U78" s="74"/>
      <c r="V78" s="74"/>
      <c r="W78" s="74"/>
      <c r="X78" s="74"/>
      <c r="Y78" s="74"/>
      <c r="Z78" s="74"/>
      <c r="AA78" s="74"/>
    </row>
    <row r="79" spans="1:27" ht="15.75" customHeight="1">
      <c r="A79" s="95" t="s">
        <v>106</v>
      </c>
      <c r="B79" s="87"/>
      <c r="C79" s="93" t="str">
        <f t="shared" si="59"/>
        <v/>
      </c>
      <c r="D79" s="89">
        <f t="shared" ref="D79:E79" si="70">IF(D$66="O valor 'Escolher item na lista suspensa' não foi encontrado na avaliação de VLOOKUP.","",D$66)</f>
        <v>0</v>
      </c>
      <c r="E79" s="88">
        <f t="shared" si="70"/>
        <v>0</v>
      </c>
      <c r="F79" s="93" t="str">
        <f t="shared" ref="F79:G79" si="71">IF(F$66="Escolher item na lista suspensa","",F$66)</f>
        <v/>
      </c>
      <c r="G79" s="93" t="str">
        <f t="shared" si="71"/>
        <v/>
      </c>
      <c r="H79" s="93" t="s">
        <v>101</v>
      </c>
      <c r="I79" s="93" t="s">
        <v>63</v>
      </c>
      <c r="J79" s="82"/>
      <c r="K79" s="82"/>
      <c r="L79" s="74"/>
      <c r="M79" s="74"/>
      <c r="N79" s="74"/>
      <c r="O79" s="74"/>
      <c r="P79" s="74"/>
      <c r="Q79" s="74"/>
      <c r="R79" s="74"/>
      <c r="S79" s="74"/>
      <c r="T79" s="74"/>
      <c r="U79" s="74"/>
      <c r="V79" s="74"/>
      <c r="W79" s="74"/>
      <c r="X79" s="74"/>
      <c r="Y79" s="74"/>
      <c r="Z79" s="74"/>
      <c r="AA79" s="74"/>
    </row>
    <row r="80" spans="1:27" ht="15.75" customHeight="1">
      <c r="A80" s="95" t="s">
        <v>107</v>
      </c>
      <c r="B80" s="87"/>
      <c r="C80" s="93" t="str">
        <f t="shared" si="59"/>
        <v/>
      </c>
      <c r="D80" s="89">
        <f t="shared" ref="D80:E80" si="72">IF(D$66="O valor 'Escolher item na lista suspensa' não foi encontrado na avaliação de VLOOKUP.","",D$66)</f>
        <v>0</v>
      </c>
      <c r="E80" s="88">
        <f t="shared" si="72"/>
        <v>0</v>
      </c>
      <c r="F80" s="93" t="str">
        <f t="shared" ref="F80:G80" si="73">IF(F$66="Escolher item na lista suspensa","",F$66)</f>
        <v/>
      </c>
      <c r="G80" s="93" t="str">
        <f t="shared" si="73"/>
        <v/>
      </c>
      <c r="H80" s="93" t="s">
        <v>101</v>
      </c>
      <c r="I80" s="93" t="s">
        <v>63</v>
      </c>
      <c r="J80" s="82"/>
      <c r="K80" s="82"/>
      <c r="L80" s="74"/>
      <c r="M80" s="74"/>
      <c r="N80" s="74"/>
      <c r="O80" s="74"/>
      <c r="P80" s="74"/>
      <c r="Q80" s="74"/>
      <c r="R80" s="74"/>
      <c r="S80" s="74"/>
      <c r="T80" s="74"/>
      <c r="U80" s="74"/>
      <c r="V80" s="74"/>
      <c r="W80" s="74"/>
      <c r="X80" s="74"/>
      <c r="Y80" s="74"/>
      <c r="Z80" s="74"/>
      <c r="AA80" s="74"/>
    </row>
    <row r="81" spans="1:27" ht="15.75" customHeight="1">
      <c r="A81" s="95" t="s">
        <v>108</v>
      </c>
      <c r="B81" s="87"/>
      <c r="C81" s="93" t="str">
        <f t="shared" si="59"/>
        <v/>
      </c>
      <c r="D81" s="89">
        <f t="shared" ref="D81:E81" si="74">IF(D$66="O valor 'Escolher item na lista suspensa' não foi encontrado na avaliação de VLOOKUP.","",D$66)</f>
        <v>0</v>
      </c>
      <c r="E81" s="88">
        <f t="shared" si="74"/>
        <v>0</v>
      </c>
      <c r="F81" s="93" t="str">
        <f t="shared" ref="F81:G81" si="75">IF(F$66="Escolher item na lista suspensa","",F$66)</f>
        <v/>
      </c>
      <c r="G81" s="93" t="str">
        <f t="shared" si="75"/>
        <v/>
      </c>
      <c r="H81" s="93" t="s">
        <v>101</v>
      </c>
      <c r="I81" s="93" t="s">
        <v>63</v>
      </c>
      <c r="J81" s="82"/>
      <c r="K81" s="82"/>
      <c r="L81" s="74"/>
      <c r="M81" s="74"/>
      <c r="N81" s="74"/>
      <c r="O81" s="74"/>
      <c r="P81" s="74"/>
      <c r="Q81" s="74"/>
      <c r="R81" s="74"/>
      <c r="S81" s="74"/>
      <c r="T81" s="74"/>
      <c r="U81" s="74"/>
      <c r="V81" s="74"/>
      <c r="W81" s="74"/>
      <c r="X81" s="74"/>
      <c r="Y81" s="74"/>
      <c r="Z81" s="74"/>
      <c r="AA81" s="74"/>
    </row>
    <row r="82" spans="1:27" ht="15.75" customHeight="1">
      <c r="A82" s="95" t="s">
        <v>109</v>
      </c>
      <c r="B82" s="87"/>
      <c r="C82" s="93" t="str">
        <f t="shared" si="59"/>
        <v/>
      </c>
      <c r="D82" s="89">
        <f t="shared" ref="D82:E82" si="76">IF(D$66="O valor 'Escolher item na lista suspensa' não foi encontrado na avaliação de VLOOKUP.","",D$66)</f>
        <v>0</v>
      </c>
      <c r="E82" s="88">
        <f t="shared" si="76"/>
        <v>0</v>
      </c>
      <c r="F82" s="93" t="str">
        <f t="shared" ref="F82:G82" si="77">IF(F$66="Escolher item na lista suspensa","",F$66)</f>
        <v/>
      </c>
      <c r="G82" s="93" t="str">
        <f t="shared" si="77"/>
        <v/>
      </c>
      <c r="H82" s="93" t="s">
        <v>101</v>
      </c>
      <c r="I82" s="93" t="s">
        <v>63</v>
      </c>
      <c r="J82" s="82"/>
      <c r="K82" s="82"/>
      <c r="L82" s="74"/>
      <c r="M82" s="74"/>
      <c r="N82" s="74"/>
      <c r="O82" s="74"/>
      <c r="P82" s="74"/>
      <c r="Q82" s="74"/>
      <c r="R82" s="74"/>
      <c r="S82" s="74"/>
      <c r="T82" s="74"/>
      <c r="U82" s="74"/>
      <c r="V82" s="74"/>
      <c r="W82" s="74"/>
      <c r="X82" s="74"/>
      <c r="Y82" s="74"/>
      <c r="Z82" s="74"/>
      <c r="AA82" s="74"/>
    </row>
    <row r="83" spans="1:27" ht="15.75" customHeight="1">
      <c r="A83" s="95" t="s">
        <v>110</v>
      </c>
      <c r="B83" s="87"/>
      <c r="C83" s="93" t="str">
        <f t="shared" si="59"/>
        <v/>
      </c>
      <c r="D83" s="89">
        <f t="shared" ref="D83:E83" si="78">IF(D$66="O valor 'Escolher item na lista suspensa' não foi encontrado na avaliação de VLOOKUP.","",D$66)</f>
        <v>0</v>
      </c>
      <c r="E83" s="88">
        <f t="shared" si="78"/>
        <v>0</v>
      </c>
      <c r="F83" s="93" t="str">
        <f t="shared" ref="F83:G83" si="79">IF(F$66="Escolher item na lista suspensa","",F$66)</f>
        <v/>
      </c>
      <c r="G83" s="93" t="str">
        <f t="shared" si="79"/>
        <v/>
      </c>
      <c r="H83" s="93" t="s">
        <v>101</v>
      </c>
      <c r="I83" s="93" t="s">
        <v>63</v>
      </c>
      <c r="J83" s="82"/>
      <c r="K83" s="82"/>
      <c r="L83" s="74"/>
      <c r="M83" s="74"/>
      <c r="N83" s="74"/>
      <c r="O83" s="74"/>
      <c r="P83" s="74"/>
      <c r="Q83" s="74"/>
      <c r="R83" s="74"/>
      <c r="S83" s="74"/>
      <c r="T83" s="74"/>
      <c r="U83" s="74"/>
      <c r="V83" s="74"/>
      <c r="W83" s="74"/>
      <c r="X83" s="74"/>
      <c r="Y83" s="74"/>
      <c r="Z83" s="74"/>
      <c r="AA83" s="74"/>
    </row>
    <row r="84" spans="1:27" ht="15.75" customHeight="1">
      <c r="A84" s="221" t="s">
        <v>21</v>
      </c>
      <c r="B84" s="222"/>
      <c r="C84" s="223" t="s">
        <v>76</v>
      </c>
      <c r="D84" s="224"/>
      <c r="E84" s="225"/>
      <c r="F84" s="226" t="s">
        <v>77</v>
      </c>
      <c r="G84" s="226" t="s">
        <v>78</v>
      </c>
      <c r="H84" s="226" t="s">
        <v>79</v>
      </c>
      <c r="I84" s="226" t="s">
        <v>80</v>
      </c>
      <c r="J84" s="230" t="s">
        <v>81</v>
      </c>
      <c r="K84" s="225"/>
      <c r="L84" s="74"/>
      <c r="M84" s="74"/>
      <c r="N84" s="74"/>
      <c r="O84" s="74"/>
      <c r="P84" s="74"/>
      <c r="Q84" s="74"/>
      <c r="R84" s="74"/>
      <c r="S84" s="74"/>
      <c r="T84" s="74"/>
      <c r="U84" s="74"/>
      <c r="V84" s="74"/>
      <c r="W84" s="74"/>
      <c r="X84" s="74"/>
      <c r="Y84" s="74"/>
      <c r="Z84" s="74"/>
      <c r="AA84" s="74"/>
    </row>
    <row r="85" spans="1:27" ht="15.75" customHeight="1">
      <c r="A85" s="202"/>
      <c r="B85" s="204"/>
      <c r="C85" s="76" t="s">
        <v>82</v>
      </c>
      <c r="D85" s="76" t="s">
        <v>131</v>
      </c>
      <c r="E85" s="76" t="s">
        <v>132</v>
      </c>
      <c r="F85" s="227"/>
      <c r="G85" s="227"/>
      <c r="H85" s="228"/>
      <c r="I85" s="227"/>
      <c r="J85" s="76" t="s">
        <v>85</v>
      </c>
      <c r="K85" s="76" t="s">
        <v>86</v>
      </c>
      <c r="L85" s="74"/>
      <c r="M85" s="74"/>
      <c r="N85" s="74"/>
      <c r="O85" s="74"/>
      <c r="P85" s="74"/>
      <c r="Q85" s="74"/>
      <c r="R85" s="74"/>
      <c r="S85" s="74"/>
      <c r="T85" s="74"/>
      <c r="U85" s="74"/>
      <c r="V85" s="74"/>
      <c r="W85" s="74"/>
      <c r="X85" s="74"/>
      <c r="Y85" s="74"/>
      <c r="Z85" s="74"/>
      <c r="AA85" s="74"/>
    </row>
    <row r="86" spans="1:27" ht="44.25" customHeight="1">
      <c r="A86" s="77" t="s">
        <v>133</v>
      </c>
      <c r="B86" s="78" t="s">
        <v>134</v>
      </c>
      <c r="C86" s="78" t="s">
        <v>101</v>
      </c>
      <c r="D86" s="79">
        <f>VLOOKUP(C86,AUX!I$3:L$11,2,0)</f>
        <v>0</v>
      </c>
      <c r="E86" s="80">
        <f>VLOOKUP(C86,AUX!I$3:L$11,4,0)</f>
        <v>0</v>
      </c>
      <c r="F86" s="81" t="s">
        <v>101</v>
      </c>
      <c r="G86" s="81" t="s">
        <v>101</v>
      </c>
      <c r="H86" s="227"/>
      <c r="I86" s="81" t="s">
        <v>63</v>
      </c>
      <c r="J86" s="82"/>
      <c r="K86" s="82"/>
      <c r="L86" s="74"/>
      <c r="M86" s="74"/>
      <c r="N86" s="74"/>
      <c r="O86" s="74"/>
      <c r="P86" s="74"/>
      <c r="Q86" s="74"/>
      <c r="R86" s="74"/>
      <c r="S86" s="74"/>
      <c r="T86" s="74"/>
      <c r="U86" s="74"/>
      <c r="V86" s="74"/>
      <c r="W86" s="74"/>
      <c r="X86" s="74"/>
      <c r="Y86" s="74"/>
      <c r="Z86" s="74"/>
      <c r="AA86" s="74"/>
    </row>
    <row r="87" spans="1:27" ht="26.25" customHeight="1">
      <c r="A87" s="83" t="s">
        <v>91</v>
      </c>
      <c r="B87" s="84" t="s">
        <v>128</v>
      </c>
      <c r="C87" s="218"/>
      <c r="D87" s="198"/>
      <c r="E87" s="198"/>
      <c r="F87" s="198"/>
      <c r="G87" s="198"/>
      <c r="H87" s="198"/>
      <c r="I87" s="198"/>
      <c r="J87" s="198"/>
      <c r="K87" s="199"/>
      <c r="L87" s="74"/>
      <c r="M87" s="74"/>
      <c r="N87" s="74"/>
      <c r="O87" s="74"/>
      <c r="P87" s="74"/>
      <c r="Q87" s="74"/>
      <c r="R87" s="74"/>
      <c r="S87" s="74"/>
      <c r="T87" s="74"/>
      <c r="U87" s="74"/>
      <c r="V87" s="74"/>
      <c r="W87" s="74"/>
      <c r="X87" s="74"/>
      <c r="Y87" s="74"/>
      <c r="Z87" s="74"/>
      <c r="AA87" s="74"/>
    </row>
    <row r="88" spans="1:27" ht="15.75" customHeight="1">
      <c r="A88" s="83" t="s">
        <v>93</v>
      </c>
      <c r="B88" s="84"/>
      <c r="C88" s="200"/>
      <c r="D88" s="188"/>
      <c r="E88" s="188"/>
      <c r="F88" s="188"/>
      <c r="G88" s="188"/>
      <c r="H88" s="188"/>
      <c r="I88" s="188"/>
      <c r="J88" s="188"/>
      <c r="K88" s="201"/>
      <c r="L88" s="74"/>
      <c r="M88" s="74"/>
      <c r="N88" s="74"/>
      <c r="O88" s="74"/>
      <c r="P88" s="74"/>
      <c r="Q88" s="74"/>
      <c r="R88" s="74"/>
      <c r="S88" s="74"/>
      <c r="T88" s="74"/>
      <c r="U88" s="74"/>
      <c r="V88" s="74"/>
      <c r="W88" s="74"/>
      <c r="X88" s="74"/>
      <c r="Y88" s="74"/>
      <c r="Z88" s="74"/>
      <c r="AA88" s="74"/>
    </row>
    <row r="89" spans="1:27" ht="15.75" customHeight="1">
      <c r="A89" s="83" t="s">
        <v>94</v>
      </c>
      <c r="B89" s="84"/>
      <c r="C89" s="200"/>
      <c r="D89" s="188"/>
      <c r="E89" s="188"/>
      <c r="F89" s="188"/>
      <c r="G89" s="188"/>
      <c r="H89" s="188"/>
      <c r="I89" s="188"/>
      <c r="J89" s="188"/>
      <c r="K89" s="201"/>
      <c r="L89" s="74"/>
      <c r="M89" s="74"/>
      <c r="N89" s="74"/>
      <c r="O89" s="74"/>
      <c r="P89" s="74"/>
      <c r="Q89" s="74"/>
      <c r="R89" s="74"/>
      <c r="S89" s="74"/>
      <c r="T89" s="74"/>
      <c r="U89" s="74"/>
      <c r="V89" s="74"/>
      <c r="W89" s="74"/>
      <c r="X89" s="74"/>
      <c r="Y89" s="74"/>
      <c r="Z89" s="74"/>
      <c r="AA89" s="74"/>
    </row>
    <row r="90" spans="1:27" ht="15.75" customHeight="1">
      <c r="A90" s="83" t="s">
        <v>95</v>
      </c>
      <c r="B90" s="84" t="s">
        <v>129</v>
      </c>
      <c r="C90" s="200"/>
      <c r="D90" s="188"/>
      <c r="E90" s="188"/>
      <c r="F90" s="188"/>
      <c r="G90" s="188"/>
      <c r="H90" s="188"/>
      <c r="I90" s="188"/>
      <c r="J90" s="188"/>
      <c r="K90" s="201"/>
      <c r="L90" s="74"/>
      <c r="M90" s="74"/>
      <c r="N90" s="74"/>
      <c r="O90" s="74"/>
      <c r="P90" s="74"/>
      <c r="Q90" s="74"/>
      <c r="R90" s="74"/>
      <c r="S90" s="74"/>
      <c r="T90" s="74"/>
      <c r="U90" s="74"/>
      <c r="V90" s="74"/>
      <c r="W90" s="74"/>
      <c r="X90" s="74"/>
      <c r="Y90" s="74"/>
      <c r="Z90" s="74"/>
      <c r="AA90" s="74"/>
    </row>
    <row r="91" spans="1:27" ht="15.75" customHeight="1">
      <c r="A91" s="83" t="s">
        <v>96</v>
      </c>
      <c r="B91" s="84"/>
      <c r="C91" s="200"/>
      <c r="D91" s="188"/>
      <c r="E91" s="188"/>
      <c r="F91" s="188"/>
      <c r="G91" s="188"/>
      <c r="H91" s="188"/>
      <c r="I91" s="188"/>
      <c r="J91" s="188"/>
      <c r="K91" s="201"/>
      <c r="L91" s="74"/>
      <c r="M91" s="74"/>
      <c r="N91" s="74"/>
      <c r="O91" s="74"/>
      <c r="P91" s="74"/>
      <c r="Q91" s="74"/>
      <c r="R91" s="74"/>
      <c r="S91" s="74"/>
      <c r="T91" s="74"/>
      <c r="U91" s="74"/>
      <c r="V91" s="74"/>
      <c r="W91" s="74"/>
      <c r="X91" s="74"/>
      <c r="Y91" s="74"/>
      <c r="Z91" s="74"/>
      <c r="AA91" s="74"/>
    </row>
    <row r="92" spans="1:27" ht="15.75" customHeight="1">
      <c r="A92" s="83" t="s">
        <v>97</v>
      </c>
      <c r="B92" s="87"/>
      <c r="C92" s="200"/>
      <c r="D92" s="188"/>
      <c r="E92" s="188"/>
      <c r="F92" s="188"/>
      <c r="G92" s="188"/>
      <c r="H92" s="188"/>
      <c r="I92" s="188"/>
      <c r="J92" s="188"/>
      <c r="K92" s="201"/>
      <c r="L92" s="74"/>
      <c r="M92" s="74"/>
      <c r="N92" s="74"/>
      <c r="O92" s="74"/>
      <c r="P92" s="74"/>
      <c r="Q92" s="74"/>
      <c r="R92" s="74"/>
      <c r="S92" s="74"/>
      <c r="T92" s="74"/>
      <c r="U92" s="74"/>
      <c r="V92" s="74"/>
      <c r="W92" s="74"/>
      <c r="X92" s="74"/>
      <c r="Y92" s="74"/>
      <c r="Z92" s="74"/>
      <c r="AA92" s="74"/>
    </row>
    <row r="93" spans="1:27" ht="15.75" customHeight="1">
      <c r="A93" s="220" t="s">
        <v>98</v>
      </c>
      <c r="B93" s="193"/>
      <c r="C93" s="202"/>
      <c r="D93" s="203"/>
      <c r="E93" s="203"/>
      <c r="F93" s="203"/>
      <c r="G93" s="203"/>
      <c r="H93" s="203"/>
      <c r="I93" s="203"/>
      <c r="J93" s="203"/>
      <c r="K93" s="204"/>
      <c r="L93" s="74"/>
      <c r="M93" s="74"/>
      <c r="N93" s="74"/>
      <c r="O93" s="74"/>
      <c r="P93" s="74"/>
      <c r="Q93" s="74"/>
      <c r="R93" s="74"/>
      <c r="S93" s="74"/>
      <c r="T93" s="74"/>
      <c r="U93" s="74"/>
      <c r="V93" s="74"/>
      <c r="W93" s="74"/>
      <c r="X93" s="74"/>
      <c r="Y93" s="74"/>
      <c r="Z93" s="74"/>
      <c r="AA93" s="74"/>
    </row>
    <row r="94" spans="1:27" ht="30.75" customHeight="1">
      <c r="A94" s="86" t="s">
        <v>99</v>
      </c>
      <c r="B94" s="87" t="s">
        <v>130</v>
      </c>
      <c r="C94" s="93" t="str">
        <f t="shared" ref="C94:C103" si="80">IF(C$86="Escolher item na lista suspensa","",C$86)</f>
        <v/>
      </c>
      <c r="D94" s="89">
        <f t="shared" ref="D94:E94" si="81">IF(D$86="O valor 'Escolher item na lista suspensa' não foi encontrado na avaliação de VLOOKUP.","",D$86)</f>
        <v>0</v>
      </c>
      <c r="E94" s="88">
        <f t="shared" si="81"/>
        <v>0</v>
      </c>
      <c r="F94" s="93" t="str">
        <f t="shared" ref="F94:G94" si="82">IF(F$86="Escolher item na lista suspensa","",F$86)</f>
        <v/>
      </c>
      <c r="G94" s="93" t="str">
        <f t="shared" si="82"/>
        <v/>
      </c>
      <c r="H94" s="93" t="s">
        <v>101</v>
      </c>
      <c r="I94" s="93" t="s">
        <v>63</v>
      </c>
      <c r="J94" s="82"/>
      <c r="K94" s="82"/>
      <c r="L94" s="74"/>
      <c r="M94" s="74"/>
      <c r="N94" s="74"/>
      <c r="O94" s="74"/>
      <c r="P94" s="74"/>
      <c r="Q94" s="74"/>
      <c r="R94" s="74"/>
      <c r="S94" s="74"/>
      <c r="T94" s="74"/>
      <c r="U94" s="74"/>
      <c r="V94" s="74"/>
      <c r="W94" s="74"/>
      <c r="X94" s="74"/>
      <c r="Y94" s="74"/>
      <c r="Z94" s="74"/>
      <c r="AA94" s="74"/>
    </row>
    <row r="95" spans="1:27" ht="15.75" customHeight="1">
      <c r="A95" s="86" t="s">
        <v>102</v>
      </c>
      <c r="B95" s="87"/>
      <c r="C95" s="93" t="str">
        <f t="shared" si="80"/>
        <v/>
      </c>
      <c r="D95" s="89">
        <f t="shared" ref="D95:E95" si="83">IF(D$86="O valor 'Escolher item na lista suspensa' não foi encontrado na avaliação de VLOOKUP.","",D$86)</f>
        <v>0</v>
      </c>
      <c r="E95" s="88">
        <f t="shared" si="83"/>
        <v>0</v>
      </c>
      <c r="F95" s="93" t="str">
        <f t="shared" ref="F95:G95" si="84">IF(F$86="Escolher item na lista suspensa","",F$86)</f>
        <v/>
      </c>
      <c r="G95" s="93" t="str">
        <f t="shared" si="84"/>
        <v/>
      </c>
      <c r="H95" s="93" t="s">
        <v>101</v>
      </c>
      <c r="I95" s="93" t="s">
        <v>63</v>
      </c>
      <c r="J95" s="82"/>
      <c r="K95" s="82"/>
      <c r="L95" s="74"/>
      <c r="M95" s="74"/>
      <c r="N95" s="74"/>
      <c r="O95" s="74"/>
      <c r="P95" s="74"/>
      <c r="Q95" s="74"/>
      <c r="R95" s="74"/>
      <c r="S95" s="74"/>
      <c r="T95" s="74"/>
      <c r="U95" s="74"/>
      <c r="V95" s="74"/>
      <c r="W95" s="74"/>
      <c r="X95" s="74"/>
      <c r="Y95" s="74"/>
      <c r="Z95" s="74"/>
      <c r="AA95" s="74"/>
    </row>
    <row r="96" spans="1:27" ht="15.75" customHeight="1">
      <c r="A96" s="86" t="s">
        <v>103</v>
      </c>
      <c r="B96" s="87"/>
      <c r="C96" s="93" t="str">
        <f t="shared" si="80"/>
        <v/>
      </c>
      <c r="D96" s="89">
        <f t="shared" ref="D96:E96" si="85">IF(D$86="O valor 'Escolher item na lista suspensa' não foi encontrado na avaliação de VLOOKUP.","",D$86)</f>
        <v>0</v>
      </c>
      <c r="E96" s="88">
        <f t="shared" si="85"/>
        <v>0</v>
      </c>
      <c r="F96" s="93" t="str">
        <f t="shared" ref="F96:G96" si="86">IF(F$86="Escolher item na lista suspensa","",F$86)</f>
        <v/>
      </c>
      <c r="G96" s="93" t="str">
        <f t="shared" si="86"/>
        <v/>
      </c>
      <c r="H96" s="93" t="s">
        <v>101</v>
      </c>
      <c r="I96" s="93" t="s">
        <v>63</v>
      </c>
      <c r="J96" s="82"/>
      <c r="K96" s="82"/>
      <c r="L96" s="74"/>
      <c r="M96" s="74"/>
      <c r="N96" s="74"/>
      <c r="O96" s="74"/>
      <c r="P96" s="74"/>
      <c r="Q96" s="74"/>
      <c r="R96" s="74"/>
      <c r="S96" s="74"/>
      <c r="T96" s="74"/>
      <c r="U96" s="74"/>
      <c r="V96" s="74"/>
      <c r="W96" s="74"/>
      <c r="X96" s="74"/>
      <c r="Y96" s="74"/>
      <c r="Z96" s="74"/>
      <c r="AA96" s="74"/>
    </row>
    <row r="97" spans="1:27" ht="15.75" customHeight="1">
      <c r="A97" s="86" t="s">
        <v>104</v>
      </c>
      <c r="B97" s="87"/>
      <c r="C97" s="93" t="str">
        <f t="shared" si="80"/>
        <v/>
      </c>
      <c r="D97" s="89">
        <f t="shared" ref="D97:E97" si="87">IF(D$86="O valor 'Escolher item na lista suspensa' não foi encontrado na avaliação de VLOOKUP.","",D$86)</f>
        <v>0</v>
      </c>
      <c r="E97" s="88">
        <f t="shared" si="87"/>
        <v>0</v>
      </c>
      <c r="F97" s="93" t="str">
        <f t="shared" ref="F97:G97" si="88">IF(F$86="Escolher item na lista suspensa","",F$86)</f>
        <v/>
      </c>
      <c r="G97" s="93" t="str">
        <f t="shared" si="88"/>
        <v/>
      </c>
      <c r="H97" s="93" t="s">
        <v>101</v>
      </c>
      <c r="I97" s="93" t="s">
        <v>63</v>
      </c>
      <c r="J97" s="82"/>
      <c r="K97" s="82"/>
      <c r="L97" s="74"/>
      <c r="M97" s="74"/>
      <c r="N97" s="74"/>
      <c r="O97" s="74"/>
      <c r="P97" s="74"/>
      <c r="Q97" s="74"/>
      <c r="R97" s="74"/>
      <c r="S97" s="74"/>
      <c r="T97" s="74"/>
      <c r="U97" s="74"/>
      <c r="V97" s="74"/>
      <c r="W97" s="74"/>
      <c r="X97" s="74"/>
      <c r="Y97" s="74"/>
      <c r="Z97" s="74"/>
      <c r="AA97" s="74"/>
    </row>
    <row r="98" spans="1:27" ht="15.75" customHeight="1">
      <c r="A98" s="86" t="s">
        <v>105</v>
      </c>
      <c r="B98" s="87"/>
      <c r="C98" s="93" t="str">
        <f t="shared" si="80"/>
        <v/>
      </c>
      <c r="D98" s="89">
        <f t="shared" ref="D98:E98" si="89">IF(D$86="O valor 'Escolher item na lista suspensa' não foi encontrado na avaliação de VLOOKUP.","",D$86)</f>
        <v>0</v>
      </c>
      <c r="E98" s="88">
        <f t="shared" si="89"/>
        <v>0</v>
      </c>
      <c r="F98" s="93" t="str">
        <f t="shared" ref="F98:G98" si="90">IF(F$86="Escolher item na lista suspensa","",F$86)</f>
        <v/>
      </c>
      <c r="G98" s="93" t="str">
        <f t="shared" si="90"/>
        <v/>
      </c>
      <c r="H98" s="93" t="s">
        <v>101</v>
      </c>
      <c r="I98" s="93" t="s">
        <v>63</v>
      </c>
      <c r="J98" s="82"/>
      <c r="K98" s="82"/>
      <c r="L98" s="74"/>
      <c r="M98" s="74"/>
      <c r="N98" s="74"/>
      <c r="O98" s="74"/>
      <c r="P98" s="74"/>
      <c r="Q98" s="74"/>
      <c r="R98" s="74"/>
      <c r="S98" s="74"/>
      <c r="T98" s="74"/>
      <c r="U98" s="74"/>
      <c r="V98" s="74"/>
      <c r="W98" s="74"/>
      <c r="X98" s="74"/>
      <c r="Y98" s="74"/>
      <c r="Z98" s="74"/>
      <c r="AA98" s="74"/>
    </row>
    <row r="99" spans="1:27" ht="15.75" customHeight="1">
      <c r="A99" s="86" t="s">
        <v>106</v>
      </c>
      <c r="B99" s="87"/>
      <c r="C99" s="93" t="str">
        <f t="shared" si="80"/>
        <v/>
      </c>
      <c r="D99" s="89">
        <f t="shared" ref="D99:E99" si="91">IF(D$86="O valor 'Escolher item na lista suspensa' não foi encontrado na avaliação de VLOOKUP.","",D$86)</f>
        <v>0</v>
      </c>
      <c r="E99" s="88">
        <f t="shared" si="91"/>
        <v>0</v>
      </c>
      <c r="F99" s="93" t="str">
        <f t="shared" ref="F99:G99" si="92">IF(F$86="Escolher item na lista suspensa","",F$86)</f>
        <v/>
      </c>
      <c r="G99" s="93" t="str">
        <f t="shared" si="92"/>
        <v/>
      </c>
      <c r="H99" s="93" t="s">
        <v>101</v>
      </c>
      <c r="I99" s="93" t="s">
        <v>63</v>
      </c>
      <c r="J99" s="82"/>
      <c r="K99" s="82"/>
      <c r="L99" s="74"/>
      <c r="M99" s="74"/>
      <c r="N99" s="74"/>
      <c r="O99" s="74"/>
      <c r="P99" s="74"/>
      <c r="Q99" s="74"/>
      <c r="R99" s="74"/>
      <c r="S99" s="74"/>
      <c r="T99" s="74"/>
      <c r="U99" s="74"/>
      <c r="V99" s="74"/>
      <c r="W99" s="74"/>
      <c r="X99" s="74"/>
      <c r="Y99" s="74"/>
      <c r="Z99" s="74"/>
      <c r="AA99" s="74"/>
    </row>
    <row r="100" spans="1:27" ht="15.75" customHeight="1">
      <c r="A100" s="86" t="s">
        <v>107</v>
      </c>
      <c r="B100" s="87"/>
      <c r="C100" s="93" t="str">
        <f t="shared" si="80"/>
        <v/>
      </c>
      <c r="D100" s="89">
        <f t="shared" ref="D100:E100" si="93">IF(D$86="O valor 'Escolher item na lista suspensa' não foi encontrado na avaliação de VLOOKUP.","",D$86)</f>
        <v>0</v>
      </c>
      <c r="E100" s="88">
        <f t="shared" si="93"/>
        <v>0</v>
      </c>
      <c r="F100" s="93" t="str">
        <f t="shared" ref="F100:G100" si="94">IF(F$86="Escolher item na lista suspensa","",F$86)</f>
        <v/>
      </c>
      <c r="G100" s="93" t="str">
        <f t="shared" si="94"/>
        <v/>
      </c>
      <c r="H100" s="93" t="s">
        <v>101</v>
      </c>
      <c r="I100" s="93" t="s">
        <v>63</v>
      </c>
      <c r="J100" s="82"/>
      <c r="K100" s="82"/>
      <c r="L100" s="74"/>
      <c r="M100" s="74"/>
      <c r="N100" s="74"/>
      <c r="O100" s="74"/>
      <c r="P100" s="74"/>
      <c r="Q100" s="74"/>
      <c r="R100" s="74"/>
      <c r="S100" s="74"/>
      <c r="T100" s="74"/>
      <c r="U100" s="74"/>
      <c r="V100" s="74"/>
      <c r="W100" s="74"/>
      <c r="X100" s="74"/>
      <c r="Y100" s="74"/>
      <c r="Z100" s="74"/>
      <c r="AA100" s="74"/>
    </row>
    <row r="101" spans="1:27" ht="15.75" customHeight="1">
      <c r="A101" s="86" t="s">
        <v>108</v>
      </c>
      <c r="B101" s="87"/>
      <c r="C101" s="93" t="str">
        <f t="shared" si="80"/>
        <v/>
      </c>
      <c r="D101" s="89">
        <f t="shared" ref="D101:E101" si="95">IF(D$86="O valor 'Escolher item na lista suspensa' não foi encontrado na avaliação de VLOOKUP.","",D$86)</f>
        <v>0</v>
      </c>
      <c r="E101" s="88">
        <f t="shared" si="95"/>
        <v>0</v>
      </c>
      <c r="F101" s="93" t="str">
        <f t="shared" ref="F101:G101" si="96">IF(F$86="Escolher item na lista suspensa","",F$86)</f>
        <v/>
      </c>
      <c r="G101" s="93" t="str">
        <f t="shared" si="96"/>
        <v/>
      </c>
      <c r="H101" s="93" t="s">
        <v>101</v>
      </c>
      <c r="I101" s="93" t="s">
        <v>63</v>
      </c>
      <c r="J101" s="82"/>
      <c r="K101" s="82"/>
      <c r="L101" s="74"/>
      <c r="M101" s="74"/>
      <c r="N101" s="74"/>
      <c r="O101" s="74"/>
      <c r="P101" s="74"/>
      <c r="Q101" s="74"/>
      <c r="R101" s="74"/>
      <c r="S101" s="74"/>
      <c r="T101" s="74"/>
      <c r="U101" s="74"/>
      <c r="V101" s="74"/>
      <c r="W101" s="74"/>
      <c r="X101" s="74"/>
      <c r="Y101" s="74"/>
      <c r="Z101" s="74"/>
      <c r="AA101" s="74"/>
    </row>
    <row r="102" spans="1:27" ht="15.75" customHeight="1">
      <c r="A102" s="86" t="s">
        <v>109</v>
      </c>
      <c r="B102" s="87"/>
      <c r="C102" s="93" t="str">
        <f t="shared" si="80"/>
        <v/>
      </c>
      <c r="D102" s="89">
        <f t="shared" ref="D102:E102" si="97">IF(D$86="O valor 'Escolher item na lista suspensa' não foi encontrado na avaliação de VLOOKUP.","",D$86)</f>
        <v>0</v>
      </c>
      <c r="E102" s="88">
        <f t="shared" si="97"/>
        <v>0</v>
      </c>
      <c r="F102" s="93" t="str">
        <f t="shared" ref="F102:G102" si="98">IF(F$86="Escolher item na lista suspensa","",F$86)</f>
        <v/>
      </c>
      <c r="G102" s="93" t="str">
        <f t="shared" si="98"/>
        <v/>
      </c>
      <c r="H102" s="93" t="s">
        <v>101</v>
      </c>
      <c r="I102" s="93" t="s">
        <v>63</v>
      </c>
      <c r="J102" s="82"/>
      <c r="K102" s="82"/>
      <c r="L102" s="74"/>
      <c r="M102" s="74"/>
      <c r="N102" s="74"/>
      <c r="O102" s="74"/>
      <c r="P102" s="74"/>
      <c r="Q102" s="74"/>
      <c r="R102" s="74"/>
      <c r="S102" s="74"/>
      <c r="T102" s="74"/>
      <c r="U102" s="74"/>
      <c r="V102" s="74"/>
      <c r="W102" s="74"/>
      <c r="X102" s="74"/>
      <c r="Y102" s="74"/>
      <c r="Z102" s="74"/>
      <c r="AA102" s="74"/>
    </row>
    <row r="103" spans="1:27" ht="15.75" customHeight="1">
      <c r="A103" s="86" t="s">
        <v>110</v>
      </c>
      <c r="B103" s="87"/>
      <c r="C103" s="93" t="str">
        <f t="shared" si="80"/>
        <v/>
      </c>
      <c r="D103" s="89">
        <f t="shared" ref="D103:E103" si="99">IF(D$86="O valor 'Escolher item na lista suspensa' não foi encontrado na avaliação de VLOOKUP.","",D$86)</f>
        <v>0</v>
      </c>
      <c r="E103" s="88">
        <f t="shared" si="99"/>
        <v>0</v>
      </c>
      <c r="F103" s="93" t="str">
        <f t="shared" ref="F103:G103" si="100">IF(F$86="Escolher item na lista suspensa","",F$86)</f>
        <v/>
      </c>
      <c r="G103" s="93" t="str">
        <f t="shared" si="100"/>
        <v/>
      </c>
      <c r="H103" s="93" t="s">
        <v>101</v>
      </c>
      <c r="I103" s="93" t="s">
        <v>63</v>
      </c>
      <c r="J103" s="82"/>
      <c r="K103" s="82"/>
      <c r="L103" s="74"/>
      <c r="M103" s="74"/>
      <c r="N103" s="74"/>
      <c r="O103" s="74"/>
      <c r="P103" s="74"/>
      <c r="Q103" s="74"/>
      <c r="R103" s="74"/>
      <c r="S103" s="74"/>
      <c r="T103" s="74"/>
      <c r="U103" s="74"/>
      <c r="V103" s="74"/>
      <c r="W103" s="74"/>
      <c r="X103" s="74"/>
      <c r="Y103" s="74"/>
      <c r="Z103" s="74"/>
      <c r="AA103" s="74"/>
    </row>
    <row r="104" spans="1:27" ht="15.75" customHeight="1">
      <c r="A104" s="221" t="s">
        <v>21</v>
      </c>
      <c r="B104" s="222"/>
      <c r="C104" s="223" t="s">
        <v>76</v>
      </c>
      <c r="D104" s="224"/>
      <c r="E104" s="225"/>
      <c r="F104" s="226" t="s">
        <v>77</v>
      </c>
      <c r="G104" s="226" t="s">
        <v>78</v>
      </c>
      <c r="H104" s="226" t="s">
        <v>79</v>
      </c>
      <c r="I104" s="226" t="s">
        <v>80</v>
      </c>
      <c r="J104" s="230" t="s">
        <v>81</v>
      </c>
      <c r="K104" s="225"/>
      <c r="L104" s="74"/>
      <c r="M104" s="74"/>
      <c r="N104" s="74"/>
      <c r="O104" s="74"/>
      <c r="P104" s="74"/>
      <c r="Q104" s="74"/>
      <c r="R104" s="74"/>
      <c r="S104" s="74"/>
      <c r="T104" s="74"/>
      <c r="U104" s="74"/>
      <c r="V104" s="74"/>
      <c r="W104" s="74"/>
      <c r="X104" s="74"/>
      <c r="Y104" s="74"/>
      <c r="Z104" s="74"/>
      <c r="AA104" s="74"/>
    </row>
    <row r="105" spans="1:27" ht="15.75" customHeight="1">
      <c r="A105" s="202"/>
      <c r="B105" s="204"/>
      <c r="C105" s="76" t="s">
        <v>82</v>
      </c>
      <c r="D105" s="76" t="s">
        <v>135</v>
      </c>
      <c r="E105" s="76" t="s">
        <v>136</v>
      </c>
      <c r="F105" s="227"/>
      <c r="G105" s="227"/>
      <c r="H105" s="228"/>
      <c r="I105" s="227"/>
      <c r="J105" s="76" t="s">
        <v>85</v>
      </c>
      <c r="K105" s="76" t="s">
        <v>86</v>
      </c>
      <c r="L105" s="74"/>
      <c r="M105" s="74"/>
      <c r="N105" s="74"/>
      <c r="O105" s="74"/>
      <c r="P105" s="74"/>
      <c r="Q105" s="74"/>
      <c r="R105" s="74"/>
      <c r="S105" s="74"/>
      <c r="T105" s="74"/>
      <c r="U105" s="74"/>
      <c r="V105" s="74"/>
      <c r="W105" s="74"/>
      <c r="X105" s="74"/>
      <c r="Y105" s="74"/>
      <c r="Z105" s="74"/>
      <c r="AA105" s="74"/>
    </row>
    <row r="106" spans="1:27" ht="29.25" customHeight="1">
      <c r="A106" s="77" t="s">
        <v>137</v>
      </c>
      <c r="B106" s="78" t="s">
        <v>138</v>
      </c>
      <c r="C106" s="78" t="s">
        <v>101</v>
      </c>
      <c r="D106" s="79">
        <f>VLOOKUP(C106,AUX!I$3:L$11,2,0)</f>
        <v>0</v>
      </c>
      <c r="E106" s="80">
        <f>VLOOKUP(C106,AUX!I$3:L$11,4,0)</f>
        <v>0</v>
      </c>
      <c r="F106" s="81" t="s">
        <v>101</v>
      </c>
      <c r="G106" s="81" t="s">
        <v>101</v>
      </c>
      <c r="H106" s="227"/>
      <c r="I106" s="81" t="s">
        <v>63</v>
      </c>
      <c r="J106" s="82"/>
      <c r="K106" s="82"/>
      <c r="L106" s="74"/>
      <c r="M106" s="74"/>
      <c r="N106" s="74"/>
      <c r="O106" s="74"/>
      <c r="P106" s="74"/>
      <c r="Q106" s="74"/>
      <c r="R106" s="74"/>
      <c r="S106" s="74"/>
      <c r="T106" s="74"/>
      <c r="U106" s="74"/>
      <c r="V106" s="74"/>
      <c r="W106" s="74"/>
      <c r="X106" s="74"/>
      <c r="Y106" s="74"/>
      <c r="Z106" s="74"/>
      <c r="AA106" s="74"/>
    </row>
    <row r="107" spans="1:27" ht="36" customHeight="1">
      <c r="A107" s="83" t="s">
        <v>91</v>
      </c>
      <c r="B107" s="84" t="s">
        <v>128</v>
      </c>
      <c r="C107" s="218"/>
      <c r="D107" s="198"/>
      <c r="E107" s="198"/>
      <c r="F107" s="198"/>
      <c r="G107" s="198"/>
      <c r="H107" s="198"/>
      <c r="I107" s="198"/>
      <c r="J107" s="198"/>
      <c r="K107" s="199"/>
      <c r="L107" s="74"/>
      <c r="M107" s="74"/>
      <c r="N107" s="74"/>
      <c r="O107" s="74"/>
      <c r="P107" s="74"/>
      <c r="Q107" s="74"/>
      <c r="R107" s="74"/>
      <c r="S107" s="74"/>
      <c r="T107" s="74"/>
      <c r="U107" s="74"/>
      <c r="V107" s="74"/>
      <c r="W107" s="74"/>
      <c r="X107" s="74"/>
      <c r="Y107" s="74"/>
      <c r="Z107" s="74"/>
      <c r="AA107" s="74"/>
    </row>
    <row r="108" spans="1:27" ht="15.75" customHeight="1">
      <c r="A108" s="83" t="s">
        <v>93</v>
      </c>
      <c r="B108" s="96"/>
      <c r="C108" s="200"/>
      <c r="D108" s="188"/>
      <c r="E108" s="188"/>
      <c r="F108" s="188"/>
      <c r="G108" s="188"/>
      <c r="H108" s="188"/>
      <c r="I108" s="188"/>
      <c r="J108" s="188"/>
      <c r="K108" s="201"/>
      <c r="L108" s="74"/>
      <c r="M108" s="74"/>
      <c r="N108" s="74"/>
      <c r="O108" s="74"/>
      <c r="P108" s="74"/>
      <c r="Q108" s="74"/>
      <c r="R108" s="74"/>
      <c r="S108" s="74"/>
      <c r="T108" s="74"/>
      <c r="U108" s="74"/>
      <c r="V108" s="74"/>
      <c r="W108" s="74"/>
      <c r="X108" s="74"/>
      <c r="Y108" s="74"/>
      <c r="Z108" s="74"/>
      <c r="AA108" s="74"/>
    </row>
    <row r="109" spans="1:27" ht="15.75" customHeight="1">
      <c r="A109" s="83" t="s">
        <v>94</v>
      </c>
      <c r="B109" s="96"/>
      <c r="C109" s="200"/>
      <c r="D109" s="188"/>
      <c r="E109" s="188"/>
      <c r="F109" s="188"/>
      <c r="G109" s="188"/>
      <c r="H109" s="188"/>
      <c r="I109" s="188"/>
      <c r="J109" s="188"/>
      <c r="K109" s="201"/>
      <c r="L109" s="74"/>
      <c r="M109" s="74"/>
      <c r="N109" s="74"/>
      <c r="O109" s="74"/>
      <c r="P109" s="74"/>
      <c r="Q109" s="74"/>
      <c r="R109" s="74"/>
      <c r="S109" s="74"/>
      <c r="T109" s="74"/>
      <c r="U109" s="74"/>
      <c r="V109" s="74"/>
      <c r="W109" s="74"/>
      <c r="X109" s="74"/>
      <c r="Y109" s="74"/>
      <c r="Z109" s="74"/>
      <c r="AA109" s="74"/>
    </row>
    <row r="110" spans="1:27" ht="15.75" customHeight="1">
      <c r="A110" s="83" t="s">
        <v>95</v>
      </c>
      <c r="B110" s="84" t="s">
        <v>129</v>
      </c>
      <c r="C110" s="200"/>
      <c r="D110" s="188"/>
      <c r="E110" s="188"/>
      <c r="F110" s="188"/>
      <c r="G110" s="188"/>
      <c r="H110" s="188"/>
      <c r="I110" s="188"/>
      <c r="J110" s="188"/>
      <c r="K110" s="201"/>
      <c r="L110" s="74"/>
      <c r="M110" s="74"/>
      <c r="N110" s="74"/>
      <c r="O110" s="74"/>
      <c r="P110" s="74"/>
      <c r="Q110" s="74"/>
      <c r="R110" s="74"/>
      <c r="S110" s="74"/>
      <c r="T110" s="74"/>
      <c r="U110" s="74"/>
      <c r="V110" s="74"/>
      <c r="W110" s="74"/>
      <c r="X110" s="74"/>
      <c r="Y110" s="74"/>
      <c r="Z110" s="74"/>
      <c r="AA110" s="74"/>
    </row>
    <row r="111" spans="1:27" ht="15.75" customHeight="1">
      <c r="A111" s="83" t="s">
        <v>96</v>
      </c>
      <c r="B111" s="96"/>
      <c r="C111" s="200"/>
      <c r="D111" s="188"/>
      <c r="E111" s="188"/>
      <c r="F111" s="188"/>
      <c r="G111" s="188"/>
      <c r="H111" s="188"/>
      <c r="I111" s="188"/>
      <c r="J111" s="188"/>
      <c r="K111" s="201"/>
      <c r="L111" s="74"/>
      <c r="M111" s="74"/>
      <c r="N111" s="74"/>
      <c r="O111" s="74"/>
      <c r="P111" s="74"/>
      <c r="Q111" s="74"/>
      <c r="R111" s="74"/>
      <c r="S111" s="74"/>
      <c r="T111" s="74"/>
      <c r="U111" s="74"/>
      <c r="V111" s="74"/>
      <c r="W111" s="74"/>
      <c r="X111" s="74"/>
      <c r="Y111" s="74"/>
      <c r="Z111" s="74"/>
      <c r="AA111" s="74"/>
    </row>
    <row r="112" spans="1:27" ht="15.75" customHeight="1">
      <c r="A112" s="83" t="s">
        <v>97</v>
      </c>
      <c r="B112" s="97"/>
      <c r="C112" s="200"/>
      <c r="D112" s="188"/>
      <c r="E112" s="188"/>
      <c r="F112" s="188"/>
      <c r="G112" s="188"/>
      <c r="H112" s="188"/>
      <c r="I112" s="188"/>
      <c r="J112" s="188"/>
      <c r="K112" s="201"/>
      <c r="L112" s="74"/>
      <c r="M112" s="74"/>
      <c r="N112" s="74"/>
      <c r="O112" s="74"/>
      <c r="P112" s="74"/>
      <c r="Q112" s="74"/>
      <c r="R112" s="74"/>
      <c r="S112" s="74"/>
      <c r="T112" s="74"/>
      <c r="U112" s="74"/>
      <c r="V112" s="74"/>
      <c r="W112" s="74"/>
      <c r="X112" s="74"/>
      <c r="Y112" s="74"/>
      <c r="Z112" s="74"/>
      <c r="AA112" s="74"/>
    </row>
    <row r="113" spans="1:27" ht="15.75" customHeight="1">
      <c r="A113" s="219" t="s">
        <v>98</v>
      </c>
      <c r="B113" s="193"/>
      <c r="C113" s="202"/>
      <c r="D113" s="203"/>
      <c r="E113" s="203"/>
      <c r="F113" s="203"/>
      <c r="G113" s="203"/>
      <c r="H113" s="203"/>
      <c r="I113" s="203"/>
      <c r="J113" s="203"/>
      <c r="K113" s="204"/>
      <c r="L113" s="74"/>
      <c r="M113" s="74"/>
      <c r="N113" s="74"/>
      <c r="O113" s="74"/>
      <c r="P113" s="74"/>
      <c r="Q113" s="74"/>
      <c r="R113" s="74"/>
      <c r="S113" s="74"/>
      <c r="T113" s="74"/>
      <c r="U113" s="74"/>
      <c r="V113" s="74"/>
      <c r="W113" s="74"/>
      <c r="X113" s="74"/>
      <c r="Y113" s="74"/>
      <c r="Z113" s="74"/>
      <c r="AA113" s="74"/>
    </row>
    <row r="114" spans="1:27" ht="34.5" customHeight="1">
      <c r="A114" s="86" t="s">
        <v>99</v>
      </c>
      <c r="B114" s="87" t="s">
        <v>130</v>
      </c>
      <c r="C114" s="93" t="str">
        <f t="shared" ref="C114:C123" si="101">IF(C$106="Escolher item na lista suspensa","",C$106)</f>
        <v/>
      </c>
      <c r="D114" s="89">
        <f t="shared" ref="D114:E114" si="102">IF(D$106="O valor 'Escolher item na lista suspensa' não foi encontrado na avaliação de VLOOKUP.","",D$106)</f>
        <v>0</v>
      </c>
      <c r="E114" s="88">
        <f t="shared" si="102"/>
        <v>0</v>
      </c>
      <c r="F114" s="93" t="str">
        <f t="shared" ref="F114:G114" si="103">IF(F$106="Escolher item na lista suspensa","",F$106)</f>
        <v/>
      </c>
      <c r="G114" s="93" t="str">
        <f t="shared" si="103"/>
        <v/>
      </c>
      <c r="H114" s="93" t="s">
        <v>101</v>
      </c>
      <c r="I114" s="93" t="s">
        <v>63</v>
      </c>
      <c r="J114" s="82"/>
      <c r="K114" s="82"/>
      <c r="L114" s="74"/>
      <c r="M114" s="74"/>
      <c r="N114" s="74"/>
      <c r="O114" s="74"/>
      <c r="P114" s="74"/>
      <c r="Q114" s="74"/>
      <c r="R114" s="74"/>
      <c r="S114" s="74"/>
      <c r="T114" s="74"/>
      <c r="U114" s="74"/>
      <c r="V114" s="74"/>
      <c r="W114" s="74"/>
      <c r="X114" s="74"/>
      <c r="Y114" s="74"/>
      <c r="Z114" s="74"/>
      <c r="AA114" s="74"/>
    </row>
    <row r="115" spans="1:27" ht="15.75" customHeight="1">
      <c r="A115" s="86" t="s">
        <v>102</v>
      </c>
      <c r="B115" s="97"/>
      <c r="C115" s="93" t="str">
        <f t="shared" si="101"/>
        <v/>
      </c>
      <c r="D115" s="89">
        <f t="shared" ref="D115:E115" si="104">IF(D$106="O valor 'Escolher item na lista suspensa' não foi encontrado na avaliação de VLOOKUP.","",D$106)</f>
        <v>0</v>
      </c>
      <c r="E115" s="88">
        <f t="shared" si="104"/>
        <v>0</v>
      </c>
      <c r="F115" s="93" t="str">
        <f t="shared" ref="F115:G115" si="105">IF(F$106="Escolher item na lista suspensa","",F$106)</f>
        <v/>
      </c>
      <c r="G115" s="93" t="str">
        <f t="shared" si="105"/>
        <v/>
      </c>
      <c r="H115" s="93" t="s">
        <v>101</v>
      </c>
      <c r="I115" s="93" t="s">
        <v>63</v>
      </c>
      <c r="J115" s="82"/>
      <c r="K115" s="82"/>
      <c r="L115" s="74"/>
      <c r="M115" s="74"/>
      <c r="N115" s="74"/>
      <c r="O115" s="74"/>
      <c r="P115" s="74"/>
      <c r="Q115" s="74"/>
      <c r="R115" s="74"/>
      <c r="S115" s="74"/>
      <c r="T115" s="74"/>
      <c r="U115" s="74"/>
      <c r="V115" s="74"/>
      <c r="W115" s="74"/>
      <c r="X115" s="74"/>
      <c r="Y115" s="74"/>
      <c r="Z115" s="74"/>
      <c r="AA115" s="74"/>
    </row>
    <row r="116" spans="1:27" ht="15.75" customHeight="1">
      <c r="A116" s="86" t="s">
        <v>103</v>
      </c>
      <c r="B116" s="97"/>
      <c r="C116" s="93" t="str">
        <f t="shared" si="101"/>
        <v/>
      </c>
      <c r="D116" s="89">
        <f t="shared" ref="D116:E116" si="106">IF(D$106="O valor 'Escolher item na lista suspensa' não foi encontrado na avaliação de VLOOKUP.","",D$106)</f>
        <v>0</v>
      </c>
      <c r="E116" s="88">
        <f t="shared" si="106"/>
        <v>0</v>
      </c>
      <c r="F116" s="93" t="str">
        <f t="shared" ref="F116:G116" si="107">IF(F$106="Escolher item na lista suspensa","",F$106)</f>
        <v/>
      </c>
      <c r="G116" s="93" t="str">
        <f t="shared" si="107"/>
        <v/>
      </c>
      <c r="H116" s="93" t="s">
        <v>101</v>
      </c>
      <c r="I116" s="93" t="s">
        <v>63</v>
      </c>
      <c r="J116" s="82"/>
      <c r="K116" s="82"/>
      <c r="L116" s="74"/>
      <c r="M116" s="74"/>
      <c r="N116" s="74"/>
      <c r="O116" s="74"/>
      <c r="P116" s="74"/>
      <c r="Q116" s="74"/>
      <c r="R116" s="74"/>
      <c r="S116" s="74"/>
      <c r="T116" s="74"/>
      <c r="U116" s="74"/>
      <c r="V116" s="74"/>
      <c r="W116" s="74"/>
      <c r="X116" s="74"/>
      <c r="Y116" s="74"/>
      <c r="Z116" s="74"/>
      <c r="AA116" s="74"/>
    </row>
    <row r="117" spans="1:27" ht="15.75" customHeight="1">
      <c r="A117" s="86" t="s">
        <v>104</v>
      </c>
      <c r="B117" s="97"/>
      <c r="C117" s="93" t="str">
        <f t="shared" si="101"/>
        <v/>
      </c>
      <c r="D117" s="89">
        <f t="shared" ref="D117:E117" si="108">IF(D$106="O valor 'Escolher item na lista suspensa' não foi encontrado na avaliação de VLOOKUP.","",D$106)</f>
        <v>0</v>
      </c>
      <c r="E117" s="88">
        <f t="shared" si="108"/>
        <v>0</v>
      </c>
      <c r="F117" s="93" t="str">
        <f t="shared" ref="F117:G117" si="109">IF(F$106="Escolher item na lista suspensa","",F$106)</f>
        <v/>
      </c>
      <c r="G117" s="93" t="str">
        <f t="shared" si="109"/>
        <v/>
      </c>
      <c r="H117" s="93" t="s">
        <v>101</v>
      </c>
      <c r="I117" s="93" t="s">
        <v>63</v>
      </c>
      <c r="J117" s="82"/>
      <c r="K117" s="82"/>
      <c r="L117" s="74"/>
      <c r="M117" s="74"/>
      <c r="N117" s="74"/>
      <c r="O117" s="74"/>
      <c r="P117" s="74"/>
      <c r="Q117" s="74"/>
      <c r="R117" s="74"/>
      <c r="S117" s="74"/>
      <c r="T117" s="74"/>
      <c r="U117" s="74"/>
      <c r="V117" s="74"/>
      <c r="W117" s="74"/>
      <c r="X117" s="74"/>
      <c r="Y117" s="74"/>
      <c r="Z117" s="74"/>
      <c r="AA117" s="74"/>
    </row>
    <row r="118" spans="1:27" ht="15.75" customHeight="1">
      <c r="A118" s="86" t="s">
        <v>105</v>
      </c>
      <c r="B118" s="97"/>
      <c r="C118" s="93" t="str">
        <f t="shared" si="101"/>
        <v/>
      </c>
      <c r="D118" s="89">
        <f t="shared" ref="D118:E118" si="110">IF(D$106="O valor 'Escolher item na lista suspensa' não foi encontrado na avaliação de VLOOKUP.","",D$106)</f>
        <v>0</v>
      </c>
      <c r="E118" s="88">
        <f t="shared" si="110"/>
        <v>0</v>
      </c>
      <c r="F118" s="93" t="str">
        <f t="shared" ref="F118:G118" si="111">IF(F$106="Escolher item na lista suspensa","",F$106)</f>
        <v/>
      </c>
      <c r="G118" s="93" t="str">
        <f t="shared" si="111"/>
        <v/>
      </c>
      <c r="H118" s="93" t="s">
        <v>101</v>
      </c>
      <c r="I118" s="93" t="s">
        <v>63</v>
      </c>
      <c r="J118" s="82"/>
      <c r="K118" s="82"/>
      <c r="L118" s="74"/>
      <c r="M118" s="74"/>
      <c r="N118" s="74"/>
      <c r="O118" s="74"/>
      <c r="P118" s="74"/>
      <c r="Q118" s="74"/>
      <c r="R118" s="74"/>
      <c r="S118" s="74"/>
      <c r="T118" s="74"/>
      <c r="U118" s="74"/>
      <c r="V118" s="74"/>
      <c r="W118" s="74"/>
      <c r="X118" s="74"/>
      <c r="Y118" s="74"/>
      <c r="Z118" s="74"/>
      <c r="AA118" s="74"/>
    </row>
    <row r="119" spans="1:27" ht="15.75" customHeight="1">
      <c r="A119" s="86" t="s">
        <v>106</v>
      </c>
      <c r="B119" s="97"/>
      <c r="C119" s="93" t="str">
        <f t="shared" si="101"/>
        <v/>
      </c>
      <c r="D119" s="89">
        <f t="shared" ref="D119:E119" si="112">IF(D$106="O valor 'Escolher item na lista suspensa' não foi encontrado na avaliação de VLOOKUP.","",D$106)</f>
        <v>0</v>
      </c>
      <c r="E119" s="88">
        <f t="shared" si="112"/>
        <v>0</v>
      </c>
      <c r="F119" s="93" t="str">
        <f t="shared" ref="F119:G119" si="113">IF(F$106="Escolher item na lista suspensa","",F$106)</f>
        <v/>
      </c>
      <c r="G119" s="93" t="str">
        <f t="shared" si="113"/>
        <v/>
      </c>
      <c r="H119" s="93" t="s">
        <v>101</v>
      </c>
      <c r="I119" s="93" t="s">
        <v>63</v>
      </c>
      <c r="J119" s="82"/>
      <c r="K119" s="82"/>
      <c r="L119" s="74"/>
      <c r="M119" s="74"/>
      <c r="N119" s="74"/>
      <c r="O119" s="74"/>
      <c r="P119" s="74"/>
      <c r="Q119" s="74"/>
      <c r="R119" s="74"/>
      <c r="S119" s="74"/>
      <c r="T119" s="74"/>
      <c r="U119" s="74"/>
      <c r="V119" s="74"/>
      <c r="W119" s="74"/>
      <c r="X119" s="74"/>
      <c r="Y119" s="74"/>
      <c r="Z119" s="74"/>
      <c r="AA119" s="74"/>
    </row>
    <row r="120" spans="1:27" ht="15.75" customHeight="1">
      <c r="A120" s="86" t="s">
        <v>107</v>
      </c>
      <c r="B120" s="97"/>
      <c r="C120" s="93" t="str">
        <f t="shared" si="101"/>
        <v/>
      </c>
      <c r="D120" s="89">
        <f t="shared" ref="D120:E120" si="114">IF(D$106="O valor 'Escolher item na lista suspensa' não foi encontrado na avaliação de VLOOKUP.","",D$106)</f>
        <v>0</v>
      </c>
      <c r="E120" s="88">
        <f t="shared" si="114"/>
        <v>0</v>
      </c>
      <c r="F120" s="93" t="str">
        <f t="shared" ref="F120:G120" si="115">IF(F$106="Escolher item na lista suspensa","",F$106)</f>
        <v/>
      </c>
      <c r="G120" s="93" t="str">
        <f t="shared" si="115"/>
        <v/>
      </c>
      <c r="H120" s="93" t="s">
        <v>101</v>
      </c>
      <c r="I120" s="93" t="s">
        <v>63</v>
      </c>
      <c r="J120" s="82"/>
      <c r="K120" s="82"/>
      <c r="L120" s="74"/>
      <c r="M120" s="74"/>
      <c r="N120" s="74"/>
      <c r="O120" s="74"/>
      <c r="P120" s="74"/>
      <c r="Q120" s="74"/>
      <c r="R120" s="74"/>
      <c r="S120" s="74"/>
      <c r="T120" s="74"/>
      <c r="U120" s="74"/>
      <c r="V120" s="74"/>
      <c r="W120" s="74"/>
      <c r="X120" s="74"/>
      <c r="Y120" s="74"/>
      <c r="Z120" s="74"/>
      <c r="AA120" s="74"/>
    </row>
    <row r="121" spans="1:27" ht="15.75" customHeight="1">
      <c r="A121" s="86" t="s">
        <v>108</v>
      </c>
      <c r="B121" s="97"/>
      <c r="C121" s="93" t="str">
        <f t="shared" si="101"/>
        <v/>
      </c>
      <c r="D121" s="89">
        <f t="shared" ref="D121:E121" si="116">IF(D$106="O valor 'Escolher item na lista suspensa' não foi encontrado na avaliação de VLOOKUP.","",D$106)</f>
        <v>0</v>
      </c>
      <c r="E121" s="88">
        <f t="shared" si="116"/>
        <v>0</v>
      </c>
      <c r="F121" s="93" t="str">
        <f t="shared" ref="F121:G121" si="117">IF(F$106="Escolher item na lista suspensa","",F$106)</f>
        <v/>
      </c>
      <c r="G121" s="93" t="str">
        <f t="shared" si="117"/>
        <v/>
      </c>
      <c r="H121" s="93" t="s">
        <v>101</v>
      </c>
      <c r="I121" s="93" t="s">
        <v>63</v>
      </c>
      <c r="J121" s="82"/>
      <c r="K121" s="82"/>
      <c r="L121" s="74"/>
      <c r="M121" s="74"/>
      <c r="N121" s="74"/>
      <c r="O121" s="74"/>
      <c r="P121" s="74"/>
      <c r="Q121" s="74"/>
      <c r="R121" s="74"/>
      <c r="S121" s="74"/>
      <c r="T121" s="74"/>
      <c r="U121" s="74"/>
      <c r="V121" s="74"/>
      <c r="W121" s="74"/>
      <c r="X121" s="74"/>
      <c r="Y121" s="74"/>
      <c r="Z121" s="74"/>
      <c r="AA121" s="74"/>
    </row>
    <row r="122" spans="1:27" ht="15.75" customHeight="1">
      <c r="A122" s="86" t="s">
        <v>109</v>
      </c>
      <c r="B122" s="97"/>
      <c r="C122" s="93" t="str">
        <f t="shared" si="101"/>
        <v/>
      </c>
      <c r="D122" s="89">
        <f t="shared" ref="D122:E122" si="118">IF(D$106="O valor 'Escolher item na lista suspensa' não foi encontrado na avaliação de VLOOKUP.","",D$106)</f>
        <v>0</v>
      </c>
      <c r="E122" s="88">
        <f t="shared" si="118"/>
        <v>0</v>
      </c>
      <c r="F122" s="93" t="str">
        <f t="shared" ref="F122:G122" si="119">IF(F$106="Escolher item na lista suspensa","",F$106)</f>
        <v/>
      </c>
      <c r="G122" s="93" t="str">
        <f t="shared" si="119"/>
        <v/>
      </c>
      <c r="H122" s="93" t="s">
        <v>101</v>
      </c>
      <c r="I122" s="93" t="s">
        <v>63</v>
      </c>
      <c r="J122" s="82"/>
      <c r="K122" s="82"/>
      <c r="L122" s="74"/>
      <c r="M122" s="74"/>
      <c r="N122" s="74"/>
      <c r="O122" s="74"/>
      <c r="P122" s="74"/>
      <c r="Q122" s="74"/>
      <c r="R122" s="74"/>
      <c r="S122" s="74"/>
      <c r="T122" s="74"/>
      <c r="U122" s="74"/>
      <c r="V122" s="74"/>
      <c r="W122" s="74"/>
      <c r="X122" s="74"/>
      <c r="Y122" s="74"/>
      <c r="Z122" s="74"/>
      <c r="AA122" s="74"/>
    </row>
    <row r="123" spans="1:27" ht="15.75" customHeight="1">
      <c r="A123" s="86" t="s">
        <v>110</v>
      </c>
      <c r="B123" s="97"/>
      <c r="C123" s="93" t="str">
        <f t="shared" si="101"/>
        <v/>
      </c>
      <c r="D123" s="89">
        <f t="shared" ref="D123:E123" si="120">IF(D$106="O valor 'Escolher item na lista suspensa' não foi encontrado na avaliação de VLOOKUP.","",D$106)</f>
        <v>0</v>
      </c>
      <c r="E123" s="88">
        <f t="shared" si="120"/>
        <v>0</v>
      </c>
      <c r="F123" s="93" t="str">
        <f t="shared" ref="F123:G123" si="121">IF(F$106="Escolher item na lista suspensa","",F$106)</f>
        <v/>
      </c>
      <c r="G123" s="93" t="str">
        <f t="shared" si="121"/>
        <v/>
      </c>
      <c r="H123" s="93" t="s">
        <v>101</v>
      </c>
      <c r="I123" s="93" t="s">
        <v>63</v>
      </c>
      <c r="J123" s="82"/>
      <c r="K123" s="82"/>
      <c r="L123" s="74"/>
      <c r="M123" s="74"/>
      <c r="N123" s="74"/>
      <c r="O123" s="74"/>
      <c r="P123" s="74"/>
      <c r="Q123" s="74"/>
      <c r="R123" s="74"/>
      <c r="S123" s="74"/>
      <c r="T123" s="74"/>
      <c r="U123" s="74"/>
      <c r="V123" s="74"/>
      <c r="W123" s="74"/>
      <c r="X123" s="74"/>
      <c r="Y123" s="74"/>
      <c r="Z123" s="74"/>
      <c r="AA123" s="74"/>
    </row>
    <row r="124" spans="1:27" ht="15.75" customHeight="1">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row>
    <row r="125" spans="1:27" ht="15.75" customHeight="1">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row>
    <row r="126" spans="1:27" ht="15.75" customHeigh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row>
    <row r="127" spans="1:27" ht="15.75" customHeight="1">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row>
    <row r="128" spans="1:27" ht="15.75" customHeight="1">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row>
    <row r="129" spans="1:27" ht="15.75" customHeight="1">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row>
    <row r="130" spans="1:27" ht="15.75" customHeight="1">
      <c r="A130" s="74"/>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row>
    <row r="131" spans="1:27" ht="15.75" customHeight="1">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row>
    <row r="132" spans="1:27" ht="15.75" customHeight="1">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row>
    <row r="133" spans="1:27" ht="15.75" customHeight="1">
      <c r="A133" s="74"/>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row>
    <row r="134" spans="1:27" ht="15.75" customHeigh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row>
    <row r="135" spans="1:27" ht="15.75" customHeight="1">
      <c r="A135" s="74"/>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row>
    <row r="136" spans="1:27" ht="15.75" customHeight="1">
      <c r="A136" s="74"/>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row>
    <row r="137" spans="1:27" ht="15.75" customHeight="1">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row>
    <row r="138" spans="1:27" ht="15.75" customHeight="1">
      <c r="A138" s="74"/>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row>
    <row r="139" spans="1:27" ht="15.75" customHeight="1">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c r="AA139" s="74"/>
    </row>
    <row r="140" spans="1:27" ht="15.75" customHeight="1">
      <c r="A140" s="74"/>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c r="AA140" s="74"/>
    </row>
    <row r="141" spans="1:27" ht="15.75" customHeight="1">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c r="AA141" s="74"/>
    </row>
    <row r="142" spans="1:27" ht="15.75" customHeigh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row>
    <row r="143" spans="1:27" ht="15.75" customHeight="1">
      <c r="A143" s="74"/>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c r="AA143" s="74"/>
    </row>
    <row r="144" spans="1:27" ht="15.75" customHeight="1">
      <c r="A144" s="74"/>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row>
    <row r="145" spans="1:27" ht="15.75" customHeight="1">
      <c r="A145" s="74"/>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row>
    <row r="146" spans="1:27" ht="15.75" customHeight="1">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row>
    <row r="147" spans="1:27" ht="15.75" customHeight="1">
      <c r="A147" s="74"/>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row>
    <row r="148" spans="1:27" ht="15.75" customHeight="1">
      <c r="A148" s="74"/>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row>
    <row r="149" spans="1:27" ht="15.75" customHeight="1">
      <c r="A149" s="74"/>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row>
    <row r="150" spans="1:27" ht="15.75" customHeigh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row>
    <row r="151" spans="1:27" ht="15.75" customHeight="1">
      <c r="A151" s="74"/>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c r="AA151" s="74"/>
    </row>
    <row r="152" spans="1:27" ht="15.75" customHeight="1">
      <c r="A152" s="74"/>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c r="AA152" s="74"/>
    </row>
    <row r="153" spans="1:27" ht="15.75" customHeight="1">
      <c r="A153" s="74"/>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c r="AA153" s="74"/>
    </row>
    <row r="154" spans="1:27" ht="15.75" customHeight="1">
      <c r="A154" s="74"/>
      <c r="B154" s="74"/>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c r="AA154" s="74"/>
    </row>
    <row r="155" spans="1:27" ht="15.75" customHeight="1">
      <c r="A155" s="74"/>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row>
    <row r="156" spans="1:27" ht="15.75" customHeight="1">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c r="AA156" s="74"/>
    </row>
    <row r="157" spans="1:27" ht="15.75" customHeight="1">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c r="AA157" s="74"/>
    </row>
    <row r="158" spans="1:27" ht="15.75" customHeigh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row>
    <row r="159" spans="1:27" ht="15.75" customHeight="1">
      <c r="A159" s="74"/>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row>
    <row r="160" spans="1:27" ht="15.75" customHeight="1">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c r="AA160" s="74"/>
    </row>
    <row r="161" spans="1:27" ht="15.75" customHeight="1">
      <c r="A161" s="74"/>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row>
    <row r="162" spans="1:27" ht="15.75" customHeight="1">
      <c r="A162" s="74"/>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c r="AA162" s="74"/>
    </row>
    <row r="163" spans="1:27" ht="15.75" customHeight="1">
      <c r="A163" s="74"/>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row>
    <row r="164" spans="1:27" ht="15.75" customHeight="1">
      <c r="A164" s="74"/>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c r="AA164" s="74"/>
    </row>
    <row r="165" spans="1:27" ht="15.75" customHeight="1">
      <c r="A165" s="74"/>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c r="AA165" s="74"/>
    </row>
    <row r="166" spans="1:27" ht="15.75" customHeight="1">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row>
    <row r="167" spans="1:27" ht="15.75" customHeight="1">
      <c r="A167" s="74"/>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c r="AA167" s="74"/>
    </row>
    <row r="168" spans="1:27" ht="15.75" customHeight="1">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c r="AA168" s="74"/>
    </row>
    <row r="169" spans="1:27" ht="15.75" customHeight="1">
      <c r="A169" s="74"/>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c r="AA169" s="74"/>
    </row>
    <row r="170" spans="1:27" ht="15.75" customHeight="1">
      <c r="A170" s="74"/>
      <c r="B170" s="74"/>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c r="AA170" s="74"/>
    </row>
    <row r="171" spans="1:27" ht="15.75" customHeight="1">
      <c r="A171" s="74"/>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c r="AA171" s="74"/>
    </row>
    <row r="172" spans="1:27" ht="15.75" customHeight="1">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c r="AA172" s="74"/>
    </row>
    <row r="173" spans="1:27" ht="15.75" customHeight="1">
      <c r="A173" s="74"/>
      <c r="B173" s="74"/>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c r="AA173" s="74"/>
    </row>
    <row r="174" spans="1:27" ht="15.75" customHeight="1">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c r="AA174" s="74"/>
    </row>
    <row r="175" spans="1:27" ht="15.75" customHeight="1">
      <c r="A175" s="74"/>
      <c r="B175" s="74"/>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c r="AA175" s="74"/>
    </row>
    <row r="176" spans="1:27" ht="15.75" customHeight="1">
      <c r="A176" s="74"/>
      <c r="B176" s="74"/>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c r="AA176" s="74"/>
    </row>
    <row r="177" spans="1:27" ht="15.75" customHeight="1">
      <c r="A177" s="74"/>
      <c r="B177" s="74"/>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row>
    <row r="178" spans="1:27" ht="15.75" customHeight="1">
      <c r="A178" s="7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c r="AA178" s="74"/>
    </row>
    <row r="179" spans="1:27" ht="15.75" customHeight="1">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c r="AA179" s="74"/>
    </row>
    <row r="180" spans="1:27" ht="15.75" customHeight="1">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c r="AA180" s="74"/>
    </row>
    <row r="181" spans="1:27" ht="15.75" customHeight="1">
      <c r="A181" s="74"/>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c r="AA181" s="74"/>
    </row>
    <row r="182" spans="1:27" ht="15.75" customHeight="1">
      <c r="A182" s="74"/>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c r="AA182" s="74"/>
    </row>
    <row r="183" spans="1:27" ht="15.75" customHeight="1">
      <c r="A183" s="74"/>
      <c r="B183" s="74"/>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c r="AA183" s="74"/>
    </row>
    <row r="184" spans="1:27" ht="15.75" customHeight="1">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c r="AA184" s="74"/>
    </row>
    <row r="185" spans="1:27" ht="15.75" customHeight="1">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c r="AA185" s="74"/>
    </row>
    <row r="186" spans="1:27" ht="15.75" customHeight="1">
      <c r="A186" s="74"/>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c r="AA186" s="74"/>
    </row>
    <row r="187" spans="1:27" ht="15.75" customHeight="1">
      <c r="A187" s="74"/>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c r="AA187" s="74"/>
    </row>
    <row r="188" spans="1:27" ht="15.75" customHeight="1">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c r="AA188" s="74"/>
    </row>
    <row r="189" spans="1:27" ht="15.75" customHeight="1">
      <c r="A189" s="74"/>
      <c r="B189" s="74"/>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c r="AA189" s="74"/>
    </row>
    <row r="190" spans="1:27" ht="15.75" customHeight="1">
      <c r="A190" s="74"/>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c r="AA190" s="74"/>
    </row>
    <row r="191" spans="1:27" ht="15.75" customHeight="1">
      <c r="A191" s="74"/>
      <c r="B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c r="AA191" s="74"/>
    </row>
    <row r="192" spans="1:27" ht="15.75" customHeight="1">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c r="AA192" s="74"/>
    </row>
    <row r="193" spans="1:27" ht="15.75" customHeight="1">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c r="AA193" s="74"/>
    </row>
    <row r="194" spans="1:27" ht="15.75" customHeight="1">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c r="AA194" s="74"/>
    </row>
    <row r="195" spans="1:27" ht="15.75" customHeight="1">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c r="AA195" s="74"/>
    </row>
    <row r="196" spans="1:27" ht="15.75" customHeight="1">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c r="AA196" s="74"/>
    </row>
    <row r="197" spans="1:27" ht="15.75" customHeight="1">
      <c r="A197" s="74"/>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c r="AA197" s="74"/>
    </row>
    <row r="198" spans="1:27" ht="15.75" customHeight="1">
      <c r="A198" s="74"/>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c r="AA198" s="74"/>
    </row>
    <row r="199" spans="1:27" ht="15.75" customHeight="1">
      <c r="A199" s="74"/>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c r="AA199" s="74"/>
    </row>
    <row r="200" spans="1:27" ht="15.75" customHeight="1">
      <c r="A200" s="74"/>
      <c r="B200" s="74"/>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c r="AA200" s="74"/>
    </row>
    <row r="201" spans="1:27" ht="15.75" customHeight="1">
      <c r="A201" s="74"/>
      <c r="B201" s="74"/>
      <c r="C201" s="74"/>
      <c r="D201" s="74"/>
      <c r="E201" s="74"/>
      <c r="F201" s="74"/>
      <c r="G201" s="74"/>
      <c r="H201" s="74"/>
      <c r="I201" s="74"/>
      <c r="J201" s="74"/>
      <c r="K201" s="74"/>
      <c r="L201" s="74"/>
      <c r="M201" s="74"/>
      <c r="N201" s="74"/>
      <c r="O201" s="74"/>
      <c r="P201" s="74"/>
      <c r="Q201" s="74"/>
      <c r="R201" s="74"/>
      <c r="S201" s="74"/>
      <c r="T201" s="74"/>
      <c r="U201" s="74"/>
      <c r="V201" s="74"/>
      <c r="W201" s="74"/>
      <c r="X201" s="74"/>
      <c r="Y201" s="74"/>
      <c r="Z201" s="74"/>
      <c r="AA201" s="74"/>
    </row>
    <row r="202" spans="1:27" ht="15.75" customHeight="1">
      <c r="A202" s="74"/>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c r="AA202" s="74"/>
    </row>
    <row r="203" spans="1:27" ht="15.75" customHeight="1">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c r="AA203" s="74"/>
    </row>
    <row r="204" spans="1:27" ht="15.75" customHeight="1">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c r="AA204" s="74"/>
    </row>
    <row r="205" spans="1:27" ht="15.75" customHeight="1">
      <c r="A205" s="74"/>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row>
    <row r="206" spans="1:27" ht="15.75" customHeight="1">
      <c r="A206" s="74"/>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c r="AA206" s="74"/>
    </row>
    <row r="207" spans="1:27" ht="15.75" customHeight="1">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c r="AA207" s="74"/>
    </row>
    <row r="208" spans="1:27" ht="15.75" customHeight="1">
      <c r="A208" s="74"/>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c r="AA208" s="74"/>
    </row>
    <row r="209" spans="1:27" ht="15.75" customHeight="1">
      <c r="A209" s="74"/>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c r="AA209" s="74"/>
    </row>
    <row r="210" spans="1:27" ht="15.75" customHeight="1">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c r="AA210" s="74"/>
    </row>
    <row r="211" spans="1:27" ht="15.75" customHeight="1">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c r="AA211" s="74"/>
    </row>
    <row r="212" spans="1:27" ht="15.75" customHeight="1">
      <c r="A212" s="74"/>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c r="AA212" s="74"/>
    </row>
    <row r="213" spans="1:27" ht="15.75" customHeight="1">
      <c r="A213" s="74"/>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row>
    <row r="214" spans="1:27" ht="15.75" customHeight="1">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c r="AA214" s="74"/>
    </row>
    <row r="215" spans="1:27" ht="15.75" customHeight="1">
      <c r="A215" s="74"/>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c r="AA215" s="74"/>
    </row>
    <row r="216" spans="1:27" ht="15.75" customHeight="1">
      <c r="A216" s="74"/>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c r="AA216" s="74"/>
    </row>
    <row r="217" spans="1:27" ht="15.75" customHeight="1">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row>
    <row r="218" spans="1:27" ht="15.75" customHeight="1">
      <c r="A218" s="74"/>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74"/>
    </row>
    <row r="219" spans="1:27" ht="15.75" customHeight="1">
      <c r="A219" s="74"/>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c r="AA219" s="74"/>
    </row>
    <row r="220" spans="1:27" ht="15.75" customHeight="1">
      <c r="A220" s="74"/>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c r="AA220" s="74"/>
    </row>
    <row r="221" spans="1:27" ht="15.75" customHeight="1">
      <c r="A221" s="74"/>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row>
    <row r="222" spans="1:27" ht="15.75" customHeight="1">
      <c r="A222" s="74"/>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row>
    <row r="223" spans="1:27" ht="15.75" customHeight="1">
      <c r="A223" s="74"/>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row>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57">
    <mergeCell ref="I44:I45"/>
    <mergeCell ref="J44:K44"/>
    <mergeCell ref="C47:K53"/>
    <mergeCell ref="A53:B53"/>
    <mergeCell ref="A64:B65"/>
    <mergeCell ref="C64:E64"/>
    <mergeCell ref="F64:F65"/>
    <mergeCell ref="H44:H46"/>
    <mergeCell ref="I64:I65"/>
    <mergeCell ref="J64:K64"/>
    <mergeCell ref="C67:K73"/>
    <mergeCell ref="G64:G65"/>
    <mergeCell ref="H64:H66"/>
    <mergeCell ref="A73:B73"/>
    <mergeCell ref="A84:B85"/>
    <mergeCell ref="C84:E84"/>
    <mergeCell ref="F84:F85"/>
    <mergeCell ref="I104:I105"/>
    <mergeCell ref="I84:I85"/>
    <mergeCell ref="H84:H86"/>
    <mergeCell ref="C87:K93"/>
    <mergeCell ref="A93:B93"/>
    <mergeCell ref="A104:B105"/>
    <mergeCell ref="C104:E104"/>
    <mergeCell ref="F104:F105"/>
    <mergeCell ref="G104:G105"/>
    <mergeCell ref="H104:H106"/>
    <mergeCell ref="J84:K84"/>
    <mergeCell ref="A1:K1"/>
    <mergeCell ref="A2:K2"/>
    <mergeCell ref="A3:K3"/>
    <mergeCell ref="A4:B5"/>
    <mergeCell ref="C4:E4"/>
    <mergeCell ref="F4:F5"/>
    <mergeCell ref="G4:G5"/>
    <mergeCell ref="J4:K4"/>
    <mergeCell ref="H4:H6"/>
    <mergeCell ref="I4:I5"/>
    <mergeCell ref="C7:K13"/>
    <mergeCell ref="I24:I25"/>
    <mergeCell ref="J24:K24"/>
    <mergeCell ref="C107:K113"/>
    <mergeCell ref="A113:B113"/>
    <mergeCell ref="A13:B13"/>
    <mergeCell ref="A24:B25"/>
    <mergeCell ref="C24:E24"/>
    <mergeCell ref="F24:F25"/>
    <mergeCell ref="G44:G45"/>
    <mergeCell ref="C27:K33"/>
    <mergeCell ref="A33:B33"/>
    <mergeCell ref="A44:B45"/>
    <mergeCell ref="C44:E44"/>
    <mergeCell ref="F44:F45"/>
    <mergeCell ref="G24:G25"/>
    <mergeCell ref="H24:H26"/>
    <mergeCell ref="J104:K104"/>
    <mergeCell ref="G84:G85"/>
  </mergeCells>
  <conditionalFormatting sqref="D6:E6 D26:E26 D46:E46 D66:E66 D86:E86 D106:E106">
    <cfRule type="cellIs" dxfId="3" priority="1" operator="equal">
      <formula>#N/A</formula>
    </cfRule>
  </conditionalFormatting>
  <conditionalFormatting sqref="J6 J26 J66 J74:J83 J86 J94:J103 J106 J114:J123 J14:J23 J34:J43 J46 J54:J63">
    <cfRule type="cellIs" dxfId="2" priority="3" operator="lessThanOrEqual">
      <formula>K6</formula>
    </cfRule>
  </conditionalFormatting>
  <conditionalFormatting sqref="J74:J83 J94:J103 J114:J123 J14:J23 J34:J43 J54:J63">
    <cfRule type="cellIs" dxfId="1" priority="2" operator="lessThan">
      <formula>"J4"</formula>
    </cfRule>
  </conditionalFormatting>
  <pageMargins left="0.7" right="0.7" top="0.75" bottom="0.75" header="0" footer="0"/>
  <pageSetup paperSize="9" orientation="portrait"/>
  <legacyDrawing r:id="rId1"/>
  <extLst>
    <ext xmlns:x14="http://schemas.microsoft.com/office/spreadsheetml/2009/9/main" uri="{CCE6A557-97BC-4b89-ADB6-D9C93CAAB3DF}">
      <x14:dataValidations xmlns:xm="http://schemas.microsoft.com/office/excel/2006/main" count="5">
        <x14:dataValidation type="list" allowBlank="1" showErrorMessage="1" xr:uid="{00000000-0002-0000-0600-000000000000}">
          <x14:formula1>
            <xm:f>AUX!$I$27:$I$40</xm:f>
          </x14:formula1>
          <xm:sqref>H14:H23 H34:H43 H54:H63 H74:H83 H94:H103 H114:H123</xm:sqref>
        </x14:dataValidation>
        <x14:dataValidation type="list" allowBlank="1" showErrorMessage="1" xr:uid="{00000000-0002-0000-0600-000001000000}">
          <x14:formula1>
            <xm:f>AUX!$R$3:$R$6</xm:f>
          </x14:formula1>
          <xm:sqref>G6 G26 G46 G66 G86 G106</xm:sqref>
        </x14:dataValidation>
        <x14:dataValidation type="list" allowBlank="1" xr:uid="{00000000-0002-0000-0600-000002000000}">
          <x14:formula1>
            <xm:f>AUX!$I$3:$I$11</xm:f>
          </x14:formula1>
          <xm:sqref>C6 C26 C46 C66 C86 C106</xm:sqref>
        </x14:dataValidation>
        <x14:dataValidation type="list" allowBlank="1" showErrorMessage="1" xr:uid="{00000000-0002-0000-0600-000003000000}">
          <x14:formula1>
            <xm:f>AUX!$O$3:$O$14</xm:f>
          </x14:formula1>
          <xm:sqref>F6 F26 F46 F66 F86 F106</xm:sqref>
        </x14:dataValidation>
        <x14:dataValidation type="list" allowBlank="1" showErrorMessage="1" xr:uid="{00000000-0002-0000-0600-000004000000}">
          <x14:formula1>
            <xm:f>'PLANEJAMENTO  PROAP - Comissões'!$B$18:$B$28</xm:f>
          </x14:formula1>
          <xm:sqref>I6 I14:I23 I26 I34:I43 I46 I54:I63 I66 I74:I83 I86 I94:I103 I106 I114:I123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961"/>
  <sheetViews>
    <sheetView tabSelected="1" workbookViewId="0">
      <pane ySplit="4" topLeftCell="A5" activePane="bottomLeft" state="frozen"/>
      <selection pane="bottomLeft" activeCell="P46" sqref="P46:W62"/>
    </sheetView>
  </sheetViews>
  <sheetFormatPr baseColWidth="10" defaultColWidth="14.5" defaultRowHeight="15" customHeight="1"/>
  <cols>
    <col min="1" max="1" width="17.5" customWidth="1"/>
    <col min="2" max="2" width="91.1640625" customWidth="1"/>
    <col min="3" max="3" width="53.5" customWidth="1"/>
    <col min="4" max="4" width="23.83203125" customWidth="1"/>
    <col min="5" max="5" width="63.5" customWidth="1"/>
    <col min="6" max="6" width="45.5" customWidth="1"/>
    <col min="7" max="7" width="39.1640625" customWidth="1"/>
    <col min="8" max="8" width="51.83203125" customWidth="1"/>
    <col min="9" max="9" width="44.6640625" customWidth="1"/>
    <col min="10" max="10" width="25" customWidth="1"/>
    <col min="11" max="11" width="23.33203125" customWidth="1"/>
    <col min="14" max="14" width="33.6640625" customWidth="1"/>
    <col min="15" max="15" width="3.33203125" customWidth="1"/>
    <col min="18" max="18" width="16.6640625" customWidth="1"/>
    <col min="24" max="24" width="96.6640625" customWidth="1"/>
  </cols>
  <sheetData>
    <row r="1" spans="1:24" ht="43.5" customHeight="1">
      <c r="A1" s="256" t="s">
        <v>139</v>
      </c>
      <c r="B1" s="257"/>
      <c r="C1" s="257"/>
      <c r="D1" s="257"/>
      <c r="E1" s="257"/>
      <c r="F1" s="257"/>
      <c r="G1" s="257"/>
      <c r="H1" s="257"/>
      <c r="I1" s="257"/>
      <c r="J1" s="257"/>
      <c r="K1" s="257"/>
      <c r="L1" s="258" t="s">
        <v>140</v>
      </c>
      <c r="M1" s="257"/>
      <c r="N1" s="259"/>
      <c r="O1" s="98"/>
      <c r="P1" s="253" t="s">
        <v>141</v>
      </c>
      <c r="Q1" s="192"/>
      <c r="R1" s="192"/>
      <c r="S1" s="192"/>
      <c r="T1" s="192"/>
      <c r="U1" s="192"/>
      <c r="V1" s="192"/>
      <c r="W1" s="192"/>
      <c r="X1" s="193"/>
    </row>
    <row r="2" spans="1:24" ht="22.5" customHeight="1">
      <c r="A2" s="255" t="s">
        <v>142</v>
      </c>
      <c r="B2" s="203"/>
      <c r="C2" s="203"/>
      <c r="D2" s="203"/>
      <c r="E2" s="203"/>
      <c r="F2" s="203"/>
      <c r="G2" s="203"/>
      <c r="H2" s="203"/>
      <c r="I2" s="203"/>
      <c r="J2" s="203"/>
      <c r="K2" s="203"/>
      <c r="L2" s="203"/>
      <c r="M2" s="203"/>
      <c r="N2" s="204"/>
      <c r="O2" s="99"/>
      <c r="P2" s="246" t="s">
        <v>143</v>
      </c>
      <c r="Q2" s="247" t="s">
        <v>144</v>
      </c>
      <c r="R2" s="248" t="s">
        <v>145</v>
      </c>
      <c r="S2" s="249" t="s">
        <v>146</v>
      </c>
      <c r="T2" s="188"/>
      <c r="U2" s="188"/>
      <c r="V2" s="188"/>
      <c r="W2" s="201"/>
      <c r="X2" s="101"/>
    </row>
    <row r="3" spans="1:24" ht="21" customHeight="1">
      <c r="A3" s="236" t="s">
        <v>21</v>
      </c>
      <c r="B3" s="201"/>
      <c r="C3" s="238" t="s">
        <v>147</v>
      </c>
      <c r="D3" s="203"/>
      <c r="E3" s="204"/>
      <c r="F3" s="229" t="s">
        <v>77</v>
      </c>
      <c r="G3" s="229" t="s">
        <v>78</v>
      </c>
      <c r="H3" s="229" t="s">
        <v>148</v>
      </c>
      <c r="I3" s="229" t="s">
        <v>80</v>
      </c>
      <c r="J3" s="238" t="s">
        <v>81</v>
      </c>
      <c r="K3" s="204"/>
      <c r="L3" s="238" t="s">
        <v>149</v>
      </c>
      <c r="M3" s="204"/>
      <c r="N3" s="254" t="s">
        <v>150</v>
      </c>
      <c r="O3" s="99"/>
      <c r="P3" s="201"/>
      <c r="Q3" s="201"/>
      <c r="R3" s="201"/>
      <c r="S3" s="203"/>
      <c r="T3" s="203"/>
      <c r="U3" s="203"/>
      <c r="V3" s="203"/>
      <c r="W3" s="204"/>
      <c r="X3" s="246" t="s">
        <v>151</v>
      </c>
    </row>
    <row r="4" spans="1:24" ht="33" customHeight="1">
      <c r="A4" s="202"/>
      <c r="B4" s="204"/>
      <c r="C4" s="76" t="s">
        <v>82</v>
      </c>
      <c r="D4" s="76" t="s">
        <v>152</v>
      </c>
      <c r="E4" s="76" t="s">
        <v>153</v>
      </c>
      <c r="F4" s="227"/>
      <c r="G4" s="227"/>
      <c r="H4" s="228"/>
      <c r="I4" s="227"/>
      <c r="J4" s="76" t="s">
        <v>85</v>
      </c>
      <c r="K4" s="76" t="s">
        <v>86</v>
      </c>
      <c r="L4" s="76" t="s">
        <v>85</v>
      </c>
      <c r="M4" s="76" t="s">
        <v>86</v>
      </c>
      <c r="N4" s="227"/>
      <c r="O4" s="99"/>
      <c r="P4" s="201"/>
      <c r="Q4" s="201"/>
      <c r="R4" s="201"/>
      <c r="S4" s="102">
        <v>45383</v>
      </c>
      <c r="T4" s="102">
        <v>45505</v>
      </c>
      <c r="U4" s="102">
        <v>45627</v>
      </c>
      <c r="V4" s="103" t="s">
        <v>154</v>
      </c>
      <c r="W4" s="100" t="s">
        <v>155</v>
      </c>
      <c r="X4" s="201"/>
    </row>
    <row r="5" spans="1:24" ht="29.25" customHeight="1">
      <c r="A5" s="77" t="s">
        <v>87</v>
      </c>
      <c r="B5" s="272" t="str">
        <f>'PLANEJAMENTO - Plano de Trabalh'!B6</f>
        <v xml:space="preserve">Proporcionar aumento e melhoria da produção de associada docente/discente </v>
      </c>
      <c r="C5" s="81" t="str">
        <f>'PLANEJAMENTO - Plano de Trabalh'!C$6</f>
        <v>Investir na qualidade da Pós-Graduação, diminuir a endogenia e reduzir assimetrias.</v>
      </c>
      <c r="D5" s="79" t="str">
        <f>'PLANEJAMENTO - Plano de Trabalh'!D$6</f>
        <v>2.1.</v>
      </c>
      <c r="E5" s="104" t="str">
        <f>'PLANEJAMENTO - Plano de Trabalh'!E$6</f>
        <v>OE 02 - Expandir e Consolidar cursos de Graduação, Pós-Graduação e da Educação Básica.</v>
      </c>
      <c r="F5" s="81" t="str">
        <f>'PLANEJAMENTO - Plano de Trabalh'!F$6</f>
        <v>Apoio à Produção Docente e Discente</v>
      </c>
      <c r="G5" s="81" t="str">
        <f>'PLANEJAMENTO - Plano de Trabalh'!G$6</f>
        <v>Formação</v>
      </c>
      <c r="H5" s="105"/>
      <c r="I5" s="89" t="str">
        <f>'PLANEJAMENTO - Plano de Trabalh'!I$6</f>
        <v>Thyago Moreira de Queiroz</v>
      </c>
      <c r="J5" s="82">
        <f>'PLANEJAMENTO - Plano de Trabalh'!J$6</f>
        <v>44563</v>
      </c>
      <c r="K5" s="82">
        <f>'PLANEJAMENTO - Plano de Trabalh'!K$6</f>
        <v>45657</v>
      </c>
      <c r="L5" s="82">
        <v>44563</v>
      </c>
      <c r="M5" s="82">
        <v>45657</v>
      </c>
      <c r="N5" s="106" t="s">
        <v>218</v>
      </c>
      <c r="O5" s="107"/>
      <c r="P5" s="108">
        <v>6</v>
      </c>
      <c r="Q5" s="109">
        <v>14</v>
      </c>
      <c r="R5" s="110">
        <v>1</v>
      </c>
      <c r="S5" s="108">
        <v>1</v>
      </c>
      <c r="T5" s="108">
        <v>5</v>
      </c>
      <c r="U5" s="108">
        <v>2</v>
      </c>
      <c r="V5" s="111">
        <f>IFERROR(((S5+T5+U5)/Q5),"")</f>
        <v>0.5714285714285714</v>
      </c>
      <c r="W5" s="112">
        <f>SUM(P5,S5,T5,U5)</f>
        <v>14</v>
      </c>
      <c r="X5" s="108"/>
    </row>
    <row r="6" spans="1:24">
      <c r="A6" s="113" t="s">
        <v>91</v>
      </c>
      <c r="B6" s="273" t="str">
        <f>'PLANEJAMENTO - Plano de Trabalh'!B7</f>
        <v xml:space="preserve">Aumentar o número de artigos publicados por docente com discente no quadriênio (Produção associada)
</v>
      </c>
      <c r="C6" s="218"/>
      <c r="D6" s="198"/>
      <c r="E6" s="198"/>
      <c r="F6" s="198"/>
      <c r="G6" s="198"/>
      <c r="H6" s="198"/>
      <c r="I6" s="198"/>
      <c r="J6" s="198"/>
      <c r="K6" s="198"/>
      <c r="L6" s="198"/>
      <c r="M6" s="199"/>
      <c r="N6" s="245"/>
      <c r="O6" s="99"/>
      <c r="P6" s="250"/>
      <c r="Q6" s="198"/>
      <c r="R6" s="198"/>
      <c r="S6" s="198"/>
      <c r="T6" s="198"/>
      <c r="U6" s="198"/>
      <c r="V6" s="198"/>
      <c r="W6" s="199"/>
      <c r="X6" s="108"/>
    </row>
    <row r="7" spans="1:24">
      <c r="A7" s="113" t="s">
        <v>93</v>
      </c>
      <c r="B7" s="273" t="str">
        <f>'PLANEJAMENTO - Plano de Trabalh'!B8</f>
        <v>Estimular missões científicas de docentes e discentes do programa a centros de pesquisas nacionais de referência, incluindo as IES Nucleadoras, especialmente pela característica colaborativa do PPGMCF</v>
      </c>
      <c r="C7" s="200"/>
      <c r="D7" s="188"/>
      <c r="E7" s="188"/>
      <c r="F7" s="188"/>
      <c r="G7" s="188"/>
      <c r="H7" s="188"/>
      <c r="I7" s="188"/>
      <c r="J7" s="188"/>
      <c r="K7" s="188"/>
      <c r="L7" s="188"/>
      <c r="M7" s="201"/>
      <c r="N7" s="228"/>
      <c r="O7" s="99"/>
      <c r="P7" s="200"/>
      <c r="Q7" s="188"/>
      <c r="R7" s="188"/>
      <c r="S7" s="188"/>
      <c r="T7" s="188"/>
      <c r="U7" s="188"/>
      <c r="V7" s="188"/>
      <c r="W7" s="201"/>
      <c r="X7" s="108"/>
    </row>
    <row r="8" spans="1:24">
      <c r="A8" s="113" t="s">
        <v>94</v>
      </c>
      <c r="B8" s="273" t="str">
        <f>'PLANEJAMENTO - Plano de Trabalh'!B9</f>
        <v xml:space="preserve">Investir na melhoria de equipamentos e aprovação de projetos incluindo recurso de capital
</v>
      </c>
      <c r="C8" s="200"/>
      <c r="D8" s="188"/>
      <c r="E8" s="188"/>
      <c r="F8" s="188"/>
      <c r="G8" s="188"/>
      <c r="H8" s="188"/>
      <c r="I8" s="188"/>
      <c r="J8" s="188"/>
      <c r="K8" s="188"/>
      <c r="L8" s="188"/>
      <c r="M8" s="201"/>
      <c r="N8" s="228"/>
      <c r="O8" s="99"/>
      <c r="P8" s="200"/>
      <c r="Q8" s="188"/>
      <c r="R8" s="188"/>
      <c r="S8" s="188"/>
      <c r="T8" s="188"/>
      <c r="U8" s="188"/>
      <c r="V8" s="188"/>
      <c r="W8" s="201"/>
      <c r="X8" s="108"/>
    </row>
    <row r="9" spans="1:24">
      <c r="A9" s="113" t="s">
        <v>95</v>
      </c>
      <c r="B9" s="273" t="str">
        <f>'PLANEJAMENTO - Plano de Trabalh'!B10</f>
        <v xml:space="preserve">20 artigos publicados pelos docentes do programa com discentes </v>
      </c>
      <c r="C9" s="200"/>
      <c r="D9" s="188"/>
      <c r="E9" s="188"/>
      <c r="F9" s="188"/>
      <c r="G9" s="188"/>
      <c r="H9" s="188"/>
      <c r="I9" s="188"/>
      <c r="J9" s="188"/>
      <c r="K9" s="188"/>
      <c r="L9" s="188"/>
      <c r="M9" s="201"/>
      <c r="N9" s="228"/>
      <c r="O9" s="99"/>
      <c r="P9" s="200"/>
      <c r="Q9" s="188"/>
      <c r="R9" s="188"/>
      <c r="S9" s="188"/>
      <c r="T9" s="188"/>
      <c r="U9" s="188"/>
      <c r="V9" s="188"/>
      <c r="W9" s="201"/>
      <c r="X9" s="108"/>
    </row>
    <row r="10" spans="1:24">
      <c r="A10" s="113" t="s">
        <v>96</v>
      </c>
      <c r="B10" s="273" t="str">
        <f>'PLANEJAMENTO - Plano de Trabalh'!B11</f>
        <v xml:space="preserve">Pelo menos 60% dos docentes com missões científicas de docentes e discentes do PPGMCF/UFPE
</v>
      </c>
      <c r="C10" s="200"/>
      <c r="D10" s="188"/>
      <c r="E10" s="188"/>
      <c r="F10" s="188"/>
      <c r="G10" s="188"/>
      <c r="H10" s="188"/>
      <c r="I10" s="188"/>
      <c r="J10" s="188"/>
      <c r="K10" s="188"/>
      <c r="L10" s="188"/>
      <c r="M10" s="201"/>
      <c r="N10" s="228"/>
      <c r="O10" s="99"/>
      <c r="P10" s="200"/>
      <c r="Q10" s="188"/>
      <c r="R10" s="188"/>
      <c r="S10" s="188"/>
      <c r="T10" s="188"/>
      <c r="U10" s="188"/>
      <c r="V10" s="188"/>
      <c r="W10" s="201"/>
      <c r="X10" s="108"/>
    </row>
    <row r="11" spans="1:24">
      <c r="A11" s="113" t="s">
        <v>97</v>
      </c>
      <c r="B11" s="273" t="str">
        <f>'PLANEJAMENTO - Plano de Trabalh'!B12</f>
        <v>Aprovação de pelo menos 5 editais de conserto de equipamentos e recurso de capital</v>
      </c>
      <c r="C11" s="200"/>
      <c r="D11" s="188"/>
      <c r="E11" s="188"/>
      <c r="F11" s="188"/>
      <c r="G11" s="188"/>
      <c r="H11" s="188"/>
      <c r="I11" s="188"/>
      <c r="J11" s="188"/>
      <c r="K11" s="188"/>
      <c r="L11" s="188"/>
      <c r="M11" s="201"/>
      <c r="N11" s="228"/>
      <c r="O11" s="99"/>
      <c r="P11" s="200"/>
      <c r="Q11" s="188"/>
      <c r="R11" s="188"/>
      <c r="S11" s="188"/>
      <c r="T11" s="188"/>
      <c r="U11" s="188"/>
      <c r="V11" s="188"/>
      <c r="W11" s="201"/>
      <c r="X11" s="108"/>
    </row>
    <row r="12" spans="1:24">
      <c r="A12" s="220" t="s">
        <v>157</v>
      </c>
      <c r="B12" s="193"/>
      <c r="C12" s="202"/>
      <c r="D12" s="203"/>
      <c r="E12" s="203"/>
      <c r="F12" s="203"/>
      <c r="G12" s="203"/>
      <c r="H12" s="203"/>
      <c r="I12" s="203"/>
      <c r="J12" s="203"/>
      <c r="K12" s="203"/>
      <c r="L12" s="203"/>
      <c r="M12" s="204"/>
      <c r="N12" s="227"/>
      <c r="O12" s="99"/>
      <c r="P12" s="200"/>
      <c r="Q12" s="188"/>
      <c r="R12" s="188"/>
      <c r="S12" s="188"/>
      <c r="T12" s="188"/>
      <c r="U12" s="188"/>
      <c r="V12" s="188"/>
      <c r="W12" s="201"/>
      <c r="X12" s="108"/>
    </row>
    <row r="13" spans="1:24" ht="68">
      <c r="A13" s="86" t="s">
        <v>99</v>
      </c>
      <c r="B13" s="114" t="str">
        <f>'PLANEJAMENTO - Plano de Trabalh'!B14</f>
        <v xml:space="preserve">Destinar parte do recurso do PROAP para traducao de artigos cinetificos de docentes com discentes/egressos do programa. </v>
      </c>
      <c r="C13" s="88" t="str">
        <f t="shared" ref="C13:C22" si="0">IF(C$5="Escolher item na lista suspensa","",C$5)</f>
        <v>Investir na qualidade da Pós-Graduação, diminuir a endogenia e reduzir assimetrias.</v>
      </c>
      <c r="D13" s="89" t="str">
        <f t="shared" ref="D13:E13" si="1">IF(D$5="O valor 'Escolher item na lista suspensa' não foi encontrado na avaliação de VLOOKUP.","",D$5)</f>
        <v>2.1.</v>
      </c>
      <c r="E13" s="88" t="str">
        <f t="shared" si="1"/>
        <v>OE 02 - Expandir e Consolidar cursos de Graduação, Pós-Graduação e da Educação Básica.</v>
      </c>
      <c r="F13" s="88" t="str">
        <f t="shared" ref="F13:G13" si="2">IF(F$5="Escolher item na lista suspensa","",F$5)</f>
        <v>Apoio à Produção Docente e Discente</v>
      </c>
      <c r="G13" s="88" t="str">
        <f t="shared" si="2"/>
        <v>Formação</v>
      </c>
      <c r="H13" s="88" t="str">
        <f>'PLANEJAMENTO - Plano de Trabalh'!H$14</f>
        <v>Produção, revisão, tradução, editoração, confecção e publicação de conteúdos científico-acadêmicos e de divulgação das atividades desenvolvidas no âmbito dos PPGs.</v>
      </c>
      <c r="I13" s="89" t="str">
        <f>'PLANEJAMENTO - Plano de Trabalh'!I$14</f>
        <v>Thyago Moreira de Queiroz</v>
      </c>
      <c r="J13" s="82">
        <f>'PLANEJAMENTO - Plano de Trabalh'!J$14</f>
        <v>44563</v>
      </c>
      <c r="K13" s="82">
        <f>'PLANEJAMENTO - Plano de Trabalh'!K$14</f>
        <v>45291</v>
      </c>
      <c r="L13" s="82">
        <v>44563</v>
      </c>
      <c r="M13" s="82">
        <v>45291</v>
      </c>
      <c r="N13" s="106" t="s">
        <v>218</v>
      </c>
      <c r="O13" s="99"/>
      <c r="P13" s="200"/>
      <c r="Q13" s="188"/>
      <c r="R13" s="188"/>
      <c r="S13" s="188"/>
      <c r="T13" s="188"/>
      <c r="U13" s="188"/>
      <c r="V13" s="188"/>
      <c r="W13" s="201"/>
      <c r="X13" s="108"/>
    </row>
    <row r="14" spans="1:24" ht="15.75" customHeight="1">
      <c r="A14" s="86" t="s">
        <v>102</v>
      </c>
      <c r="B14" s="114" t="s">
        <v>392</v>
      </c>
      <c r="C14" s="88" t="str">
        <f t="shared" si="0"/>
        <v>Investir na qualidade da Pós-Graduação, diminuir a endogenia e reduzir assimetrias.</v>
      </c>
      <c r="D14" s="89" t="str">
        <f t="shared" ref="D14:E14" si="3">IF(D$5="O valor 'Escolher item na lista suspensa' não foi encontrado na avaliação de VLOOKUP.","",D$5)</f>
        <v>2.1.</v>
      </c>
      <c r="E14" s="88" t="str">
        <f t="shared" si="3"/>
        <v>OE 02 - Expandir e Consolidar cursos de Graduação, Pós-Graduação e da Educação Básica.</v>
      </c>
      <c r="F14" s="88" t="str">
        <f t="shared" ref="F14:G14" si="4">IF(F$5="Escolher item na lista suspensa","",F$5)</f>
        <v>Apoio à Produção Docente e Discente</v>
      </c>
      <c r="G14" s="88" t="str">
        <f t="shared" si="4"/>
        <v>Formação</v>
      </c>
      <c r="H14" s="88" t="str">
        <f>'PLANEJAMENTO - Plano de Trabalh'!H$15</f>
        <v>Participação de docentes, pesquisadores e discentes em atividades de intercâmbio e parcerias entre PPGs e instituições formalmente associadas.</v>
      </c>
      <c r="I14" s="89" t="str">
        <f>'PLANEJAMENTO - Plano de Trabalh'!I$15</f>
        <v>Thyago Moreira de Queiroz</v>
      </c>
      <c r="J14" s="82">
        <f>'PLANEJAMENTO - Plano de Trabalh'!J$15</f>
        <v>44563</v>
      </c>
      <c r="K14" s="82">
        <f>'PLANEJAMENTO - Plano de Trabalh'!K$15</f>
        <v>45291</v>
      </c>
      <c r="L14" s="82">
        <v>44563</v>
      </c>
      <c r="M14" s="82">
        <v>45291</v>
      </c>
      <c r="N14" s="106" t="s">
        <v>203</v>
      </c>
      <c r="O14" s="99"/>
      <c r="P14" s="200"/>
      <c r="Q14" s="188"/>
      <c r="R14" s="188"/>
      <c r="S14" s="188"/>
      <c r="T14" s="188"/>
      <c r="U14" s="188"/>
      <c r="V14" s="188"/>
      <c r="W14" s="201"/>
      <c r="X14" s="108"/>
    </row>
    <row r="15" spans="1:24" ht="15.75" customHeight="1">
      <c r="A15" s="86" t="s">
        <v>103</v>
      </c>
      <c r="B15" s="114" t="s">
        <v>100</v>
      </c>
      <c r="C15" s="88" t="str">
        <f t="shared" si="0"/>
        <v>Investir na qualidade da Pós-Graduação, diminuir a endogenia e reduzir assimetrias.</v>
      </c>
      <c r="D15" s="89" t="str">
        <f t="shared" ref="D15:E15" si="5">IF(D$5="O valor 'Escolher item na lista suspensa' não foi encontrado na avaliação de VLOOKUP.","",D$5)</f>
        <v>2.1.</v>
      </c>
      <c r="E15" s="88" t="str">
        <f t="shared" si="5"/>
        <v>OE 02 - Expandir e Consolidar cursos de Graduação, Pós-Graduação e da Educação Básica.</v>
      </c>
      <c r="F15" s="88" t="str">
        <f t="shared" ref="F15:G15" si="6">IF(F$5="Escolher item na lista suspensa","",F$5)</f>
        <v>Apoio à Produção Docente e Discente</v>
      </c>
      <c r="G15" s="88" t="str">
        <f t="shared" si="6"/>
        <v>Formação</v>
      </c>
      <c r="H15" s="88" t="str">
        <f>'PLANEJAMENTO - Plano de Trabalh'!H$16</f>
        <v>Manutenção de equipamentos.</v>
      </c>
      <c r="I15" s="89" t="str">
        <f>'PLANEJAMENTO - Plano de Trabalh'!I$16</f>
        <v>Alice Valença Araújo</v>
      </c>
      <c r="J15" s="82">
        <f>'PLANEJAMENTO - Plano de Trabalh'!J$16</f>
        <v>44928</v>
      </c>
      <c r="K15" s="82">
        <f>'PLANEJAMENTO - Plano de Trabalh'!K$16</f>
        <v>45657</v>
      </c>
      <c r="L15" s="82">
        <v>44563</v>
      </c>
      <c r="M15" s="82">
        <v>45657</v>
      </c>
      <c r="N15" s="106" t="s">
        <v>194</v>
      </c>
      <c r="O15" s="99"/>
      <c r="P15" s="200"/>
      <c r="Q15" s="188"/>
      <c r="R15" s="188"/>
      <c r="S15" s="188"/>
      <c r="T15" s="188"/>
      <c r="U15" s="188"/>
      <c r="V15" s="188"/>
      <c r="W15" s="201"/>
      <c r="X15" s="108"/>
    </row>
    <row r="16" spans="1:24" ht="34">
      <c r="A16" s="86" t="s">
        <v>104</v>
      </c>
      <c r="B16" s="114">
        <f>'PLANEJAMENTO - Plano de Trabalh'!B17</f>
        <v>0</v>
      </c>
      <c r="C16" s="88" t="str">
        <f t="shared" si="0"/>
        <v>Investir na qualidade da Pós-Graduação, diminuir a endogenia e reduzir assimetrias.</v>
      </c>
      <c r="D16" s="89" t="str">
        <f t="shared" ref="D16:E16" si="7">IF(D$5="O valor 'Escolher item na lista suspensa' não foi encontrado na avaliação de VLOOKUP.","",D$5)</f>
        <v>2.1.</v>
      </c>
      <c r="E16" s="88" t="str">
        <f t="shared" si="7"/>
        <v>OE 02 - Expandir e Consolidar cursos de Graduação, Pós-Graduação e da Educação Básica.</v>
      </c>
      <c r="F16" s="88" t="str">
        <f t="shared" ref="F16:G16" si="8">IF(F$5="Escolher item na lista suspensa","",F$5)</f>
        <v>Apoio à Produção Docente e Discente</v>
      </c>
      <c r="G16" s="88" t="str">
        <f t="shared" si="8"/>
        <v>Formação</v>
      </c>
      <c r="H16" s="88" t="str">
        <f>'PLANEJAMENTO - Plano de Trabalh'!H$17</f>
        <v>Escolher item na lista suspensa</v>
      </c>
      <c r="I16" s="89" t="str">
        <f>'PLANEJAMENTO - Plano de Trabalh'!I$17</f>
        <v>Escolher na lista suspensa</v>
      </c>
      <c r="J16" s="82">
        <f>'PLANEJAMENTO - Plano de Trabalh'!J$17</f>
        <v>0</v>
      </c>
      <c r="K16" s="82">
        <f>'PLANEJAMENTO - Plano de Trabalh'!K$17</f>
        <v>0</v>
      </c>
      <c r="L16" s="82"/>
      <c r="M16" s="82"/>
      <c r="N16" s="106" t="s">
        <v>156</v>
      </c>
      <c r="O16" s="99"/>
      <c r="P16" s="200"/>
      <c r="Q16" s="188"/>
      <c r="R16" s="188"/>
      <c r="S16" s="188"/>
      <c r="T16" s="188"/>
      <c r="U16" s="188"/>
      <c r="V16" s="188"/>
      <c r="W16" s="201"/>
      <c r="X16" s="108"/>
    </row>
    <row r="17" spans="1:24" ht="34">
      <c r="A17" s="86" t="s">
        <v>105</v>
      </c>
      <c r="B17" s="114">
        <f>'PLANEJAMENTO - Plano de Trabalh'!B18</f>
        <v>0</v>
      </c>
      <c r="C17" s="88" t="str">
        <f t="shared" si="0"/>
        <v>Investir na qualidade da Pós-Graduação, diminuir a endogenia e reduzir assimetrias.</v>
      </c>
      <c r="D17" s="89" t="str">
        <f t="shared" ref="D17:D22" si="9">IF(D$5="O valor 'Escolher item na lista suspensa' não foi encontrado na avaliação de VLOOKUP.","",D$5)</f>
        <v>2.1.</v>
      </c>
      <c r="E17" s="88" t="str">
        <f t="shared" ref="E17:G17" si="10">IF(E$5="Escolher item na lista suspensa","",E$5)</f>
        <v>OE 02 - Expandir e Consolidar cursos de Graduação, Pós-Graduação e da Educação Básica.</v>
      </c>
      <c r="F17" s="88" t="str">
        <f t="shared" si="10"/>
        <v>Apoio à Produção Docente e Discente</v>
      </c>
      <c r="G17" s="88" t="str">
        <f t="shared" si="10"/>
        <v>Formação</v>
      </c>
      <c r="H17" s="88" t="str">
        <f>'PLANEJAMENTO - Plano de Trabalh'!H$18</f>
        <v>Escolher item na lista suspensa</v>
      </c>
      <c r="I17" s="89" t="str">
        <f>'PLANEJAMENTO - Plano de Trabalh'!I$18</f>
        <v>Escolher na lista suspensa</v>
      </c>
      <c r="J17" s="82">
        <f>'PLANEJAMENTO - Plano de Trabalh'!J$18</f>
        <v>0</v>
      </c>
      <c r="K17" s="82">
        <f>'PLANEJAMENTO - Plano de Trabalh'!K$18</f>
        <v>0</v>
      </c>
      <c r="L17" s="82"/>
      <c r="M17" s="82"/>
      <c r="N17" s="106" t="s">
        <v>156</v>
      </c>
      <c r="O17" s="99"/>
      <c r="P17" s="200"/>
      <c r="Q17" s="188"/>
      <c r="R17" s="188"/>
      <c r="S17" s="188"/>
      <c r="T17" s="188"/>
      <c r="U17" s="188"/>
      <c r="V17" s="188"/>
      <c r="W17" s="201"/>
      <c r="X17" s="108"/>
    </row>
    <row r="18" spans="1:24" ht="34">
      <c r="A18" s="86" t="s">
        <v>106</v>
      </c>
      <c r="B18" s="114">
        <f>'PLANEJAMENTO - Plano de Trabalh'!B19</f>
        <v>0</v>
      </c>
      <c r="C18" s="88" t="str">
        <f t="shared" si="0"/>
        <v>Investir na qualidade da Pós-Graduação, diminuir a endogenia e reduzir assimetrias.</v>
      </c>
      <c r="D18" s="89" t="str">
        <f t="shared" si="9"/>
        <v>2.1.</v>
      </c>
      <c r="E18" s="88" t="str">
        <f t="shared" ref="E18:G18" si="11">IF(E$5="Escolher item na lista suspensa","",E$5)</f>
        <v>OE 02 - Expandir e Consolidar cursos de Graduação, Pós-Graduação e da Educação Básica.</v>
      </c>
      <c r="F18" s="88" t="str">
        <f t="shared" si="11"/>
        <v>Apoio à Produção Docente e Discente</v>
      </c>
      <c r="G18" s="88" t="str">
        <f t="shared" si="11"/>
        <v>Formação</v>
      </c>
      <c r="H18" s="88" t="str">
        <f>'PLANEJAMENTO - Plano de Trabalh'!H$19</f>
        <v>Escolher item na lista suspensa</v>
      </c>
      <c r="I18" s="89" t="str">
        <f>'PLANEJAMENTO - Plano de Trabalh'!I$19</f>
        <v>Escolher na lista suspensa</v>
      </c>
      <c r="J18" s="82">
        <f>'PLANEJAMENTO - Plano de Trabalh'!J$19</f>
        <v>0</v>
      </c>
      <c r="K18" s="82">
        <f>'PLANEJAMENTO - Plano de Trabalh'!K$19</f>
        <v>0</v>
      </c>
      <c r="L18" s="82"/>
      <c r="M18" s="82"/>
      <c r="N18" s="106" t="s">
        <v>156</v>
      </c>
      <c r="O18" s="99"/>
      <c r="P18" s="200"/>
      <c r="Q18" s="188"/>
      <c r="R18" s="188"/>
      <c r="S18" s="188"/>
      <c r="T18" s="188"/>
      <c r="U18" s="188"/>
      <c r="V18" s="188"/>
      <c r="W18" s="201"/>
      <c r="X18" s="108"/>
    </row>
    <row r="19" spans="1:24" ht="34">
      <c r="A19" s="86" t="s">
        <v>107</v>
      </c>
      <c r="B19" s="114">
        <f>'PLANEJAMENTO - Plano de Trabalh'!B20</f>
        <v>0</v>
      </c>
      <c r="C19" s="88" t="str">
        <f t="shared" si="0"/>
        <v>Investir na qualidade da Pós-Graduação, diminuir a endogenia e reduzir assimetrias.</v>
      </c>
      <c r="D19" s="89" t="str">
        <f t="shared" si="9"/>
        <v>2.1.</v>
      </c>
      <c r="E19" s="88" t="str">
        <f t="shared" ref="E19:E20" si="12">IF(E$5="O valor 'Escolher item na lista suspensa' não foi encontrado na avaliação de VLOOKUP.","",E$5)</f>
        <v>OE 02 - Expandir e Consolidar cursos de Graduação, Pós-Graduação e da Educação Básica.</v>
      </c>
      <c r="F19" s="88" t="str">
        <f t="shared" ref="F19:G19" si="13">IF(F$5="Escolher item na lista suspensa","",F$5)</f>
        <v>Apoio à Produção Docente e Discente</v>
      </c>
      <c r="G19" s="88" t="str">
        <f t="shared" si="13"/>
        <v>Formação</v>
      </c>
      <c r="H19" s="88" t="str">
        <f>'PLANEJAMENTO - Plano de Trabalh'!H$20</f>
        <v>Escolher item na lista suspensa</v>
      </c>
      <c r="I19" s="89" t="str">
        <f>'PLANEJAMENTO - Plano de Trabalh'!I$20</f>
        <v>Escolher na lista suspensa</v>
      </c>
      <c r="J19" s="82">
        <f>'PLANEJAMENTO - Plano de Trabalh'!J$20</f>
        <v>0</v>
      </c>
      <c r="K19" s="82">
        <f>'PLANEJAMENTO - Plano de Trabalh'!K$20</f>
        <v>0</v>
      </c>
      <c r="L19" s="82"/>
      <c r="M19" s="82"/>
      <c r="N19" s="106" t="s">
        <v>156</v>
      </c>
      <c r="O19" s="99"/>
      <c r="P19" s="200"/>
      <c r="Q19" s="188"/>
      <c r="R19" s="188"/>
      <c r="S19" s="188"/>
      <c r="T19" s="188"/>
      <c r="U19" s="188"/>
      <c r="V19" s="188"/>
      <c r="W19" s="201"/>
      <c r="X19" s="108"/>
    </row>
    <row r="20" spans="1:24" ht="34">
      <c r="A20" s="86" t="s">
        <v>108</v>
      </c>
      <c r="B20" s="114">
        <f>'PLANEJAMENTO - Plano de Trabalh'!B21</f>
        <v>0</v>
      </c>
      <c r="C20" s="88" t="str">
        <f t="shared" si="0"/>
        <v>Investir na qualidade da Pós-Graduação, diminuir a endogenia e reduzir assimetrias.</v>
      </c>
      <c r="D20" s="89" t="str">
        <f t="shared" si="9"/>
        <v>2.1.</v>
      </c>
      <c r="E20" s="88" t="str">
        <f t="shared" si="12"/>
        <v>OE 02 - Expandir e Consolidar cursos de Graduação, Pós-Graduação e da Educação Básica.</v>
      </c>
      <c r="F20" s="88" t="str">
        <f t="shared" ref="F20:G20" si="14">IF(F$5="Escolher item na lista suspensa","",F$5)</f>
        <v>Apoio à Produção Docente e Discente</v>
      </c>
      <c r="G20" s="88" t="str">
        <f t="shared" si="14"/>
        <v>Formação</v>
      </c>
      <c r="H20" s="88" t="str">
        <f>'PLANEJAMENTO - Plano de Trabalh'!H$21</f>
        <v>Escolher item na lista suspensa</v>
      </c>
      <c r="I20" s="89" t="str">
        <f>'PLANEJAMENTO - Plano de Trabalh'!I$21</f>
        <v>Escolher na lista suspensa</v>
      </c>
      <c r="J20" s="82">
        <f>'PLANEJAMENTO - Plano de Trabalh'!J$21</f>
        <v>0</v>
      </c>
      <c r="K20" s="82">
        <f>'PLANEJAMENTO - Plano de Trabalh'!K$21</f>
        <v>0</v>
      </c>
      <c r="L20" s="82"/>
      <c r="M20" s="82"/>
      <c r="N20" s="106" t="s">
        <v>156</v>
      </c>
      <c r="O20" s="99"/>
      <c r="P20" s="200"/>
      <c r="Q20" s="188"/>
      <c r="R20" s="188"/>
      <c r="S20" s="188"/>
      <c r="T20" s="188"/>
      <c r="U20" s="188"/>
      <c r="V20" s="188"/>
      <c r="W20" s="201"/>
      <c r="X20" s="108"/>
    </row>
    <row r="21" spans="1:24" ht="34">
      <c r="A21" s="86" t="s">
        <v>109</v>
      </c>
      <c r="B21" s="114">
        <f>'PLANEJAMENTO - Plano de Trabalh'!B22</f>
        <v>0</v>
      </c>
      <c r="C21" s="88" t="str">
        <f t="shared" si="0"/>
        <v>Investir na qualidade da Pós-Graduação, diminuir a endogenia e reduzir assimetrias.</v>
      </c>
      <c r="D21" s="89" t="str">
        <f t="shared" si="9"/>
        <v>2.1.</v>
      </c>
      <c r="E21" s="88" t="str">
        <f t="shared" ref="E21:G21" si="15">IF(E$5="Escolher item na lista suspensa","",E$5)</f>
        <v>OE 02 - Expandir e Consolidar cursos de Graduação, Pós-Graduação e da Educação Básica.</v>
      </c>
      <c r="F21" s="88" t="str">
        <f t="shared" si="15"/>
        <v>Apoio à Produção Docente e Discente</v>
      </c>
      <c r="G21" s="88" t="str">
        <f t="shared" si="15"/>
        <v>Formação</v>
      </c>
      <c r="H21" s="88" t="str">
        <f>'PLANEJAMENTO - Plano de Trabalh'!H$22</f>
        <v>Escolher item na lista suspensa</v>
      </c>
      <c r="I21" s="89" t="str">
        <f>'PLANEJAMENTO - Plano de Trabalh'!I$22</f>
        <v>Escolher na lista suspensa</v>
      </c>
      <c r="J21" s="82">
        <f>'PLANEJAMENTO - Plano de Trabalh'!J$22</f>
        <v>0</v>
      </c>
      <c r="K21" s="82">
        <f>'PLANEJAMENTO - Plano de Trabalh'!K$22</f>
        <v>0</v>
      </c>
      <c r="L21" s="82"/>
      <c r="M21" s="82"/>
      <c r="N21" s="106" t="s">
        <v>156</v>
      </c>
      <c r="O21" s="99"/>
      <c r="P21" s="200"/>
      <c r="Q21" s="188"/>
      <c r="R21" s="188"/>
      <c r="S21" s="188"/>
      <c r="T21" s="188"/>
      <c r="U21" s="188"/>
      <c r="V21" s="188"/>
      <c r="W21" s="201"/>
      <c r="X21" s="108"/>
    </row>
    <row r="22" spans="1:24" ht="34">
      <c r="A22" s="86" t="s">
        <v>110</v>
      </c>
      <c r="B22" s="114">
        <f>'PLANEJAMENTO - Plano de Trabalh'!B23</f>
        <v>0</v>
      </c>
      <c r="C22" s="88" t="str">
        <f t="shared" si="0"/>
        <v>Investir na qualidade da Pós-Graduação, diminuir a endogenia e reduzir assimetrias.</v>
      </c>
      <c r="D22" s="89" t="str">
        <f t="shared" si="9"/>
        <v>2.1.</v>
      </c>
      <c r="E22" s="88" t="str">
        <f t="shared" ref="E22:G22" si="16">IF(E$5="Escolher item na lista suspensa","",E$5)</f>
        <v>OE 02 - Expandir e Consolidar cursos de Graduação, Pós-Graduação e da Educação Básica.</v>
      </c>
      <c r="F22" s="88" t="str">
        <f t="shared" si="16"/>
        <v>Apoio à Produção Docente e Discente</v>
      </c>
      <c r="G22" s="88" t="str">
        <f t="shared" si="16"/>
        <v>Formação</v>
      </c>
      <c r="H22" s="88" t="str">
        <f>'PLANEJAMENTO - Plano de Trabalh'!H$23</f>
        <v>Escolher item na lista suspensa</v>
      </c>
      <c r="I22" s="89" t="str">
        <f>'PLANEJAMENTO - Plano de Trabalh'!I$23</f>
        <v>Escolher na lista suspensa</v>
      </c>
      <c r="J22" s="82">
        <f>'PLANEJAMENTO - Plano de Trabalh'!J$23</f>
        <v>0</v>
      </c>
      <c r="K22" s="82">
        <f>'PLANEJAMENTO - Plano de Trabalh'!K$23</f>
        <v>0</v>
      </c>
      <c r="L22" s="82"/>
      <c r="M22" s="82"/>
      <c r="N22" s="106" t="s">
        <v>156</v>
      </c>
      <c r="O22" s="99"/>
      <c r="P22" s="202"/>
      <c r="Q22" s="203"/>
      <c r="R22" s="203"/>
      <c r="S22" s="203"/>
      <c r="T22" s="203"/>
      <c r="U22" s="203"/>
      <c r="V22" s="203"/>
      <c r="W22" s="204"/>
      <c r="X22" s="108"/>
    </row>
    <row r="23" spans="1:24" ht="15.75" customHeight="1">
      <c r="A23" s="221" t="s">
        <v>21</v>
      </c>
      <c r="B23" s="222"/>
      <c r="C23" s="230" t="s">
        <v>147</v>
      </c>
      <c r="D23" s="224"/>
      <c r="E23" s="225"/>
      <c r="F23" s="226" t="s">
        <v>77</v>
      </c>
      <c r="G23" s="226" t="s">
        <v>78</v>
      </c>
      <c r="H23" s="229" t="s">
        <v>148</v>
      </c>
      <c r="I23" s="226" t="s">
        <v>80</v>
      </c>
      <c r="J23" s="230" t="s">
        <v>81</v>
      </c>
      <c r="K23" s="225"/>
      <c r="L23" s="230" t="s">
        <v>149</v>
      </c>
      <c r="M23" s="225"/>
      <c r="N23" s="254"/>
      <c r="O23" s="99"/>
      <c r="P23" s="240" t="s">
        <v>143</v>
      </c>
      <c r="Q23" s="241" t="s">
        <v>158</v>
      </c>
      <c r="R23" s="242" t="s">
        <v>145</v>
      </c>
      <c r="S23" s="251" t="s">
        <v>146</v>
      </c>
      <c r="T23" s="192"/>
      <c r="U23" s="192"/>
      <c r="V23" s="192"/>
      <c r="W23" s="193"/>
      <c r="X23" s="244" t="s">
        <v>151</v>
      </c>
    </row>
    <row r="24" spans="1:24" ht="30" customHeight="1">
      <c r="A24" s="202"/>
      <c r="B24" s="204"/>
      <c r="C24" s="76" t="s">
        <v>82</v>
      </c>
      <c r="D24" s="76" t="s">
        <v>159</v>
      </c>
      <c r="E24" s="76" t="s">
        <v>160</v>
      </c>
      <c r="F24" s="227"/>
      <c r="G24" s="227"/>
      <c r="H24" s="228"/>
      <c r="I24" s="227"/>
      <c r="J24" s="76" t="s">
        <v>85</v>
      </c>
      <c r="K24" s="76" t="s">
        <v>86</v>
      </c>
      <c r="L24" s="76" t="s">
        <v>85</v>
      </c>
      <c r="M24" s="76" t="s">
        <v>86</v>
      </c>
      <c r="N24" s="227"/>
      <c r="O24" s="99"/>
      <c r="P24" s="228"/>
      <c r="Q24" s="201"/>
      <c r="R24" s="201"/>
      <c r="S24" s="102">
        <v>45383</v>
      </c>
      <c r="T24" s="102">
        <v>45505</v>
      </c>
      <c r="U24" s="102">
        <v>45627</v>
      </c>
      <c r="V24" s="115" t="s">
        <v>154</v>
      </c>
      <c r="W24" s="100" t="s">
        <v>155</v>
      </c>
      <c r="X24" s="204"/>
    </row>
    <row r="25" spans="1:24" ht="29.25" customHeight="1">
      <c r="A25" s="77" t="s">
        <v>114</v>
      </c>
      <c r="B25" s="116" t="str">
        <f>'PLANEJAMENTO - Plano de Trabalh'!B26</f>
        <v>Aumentar a participação do PPGMCF//UFPE na Graduação e na inserção social</v>
      </c>
      <c r="C25" s="78" t="str">
        <f>'PLANEJAMENTO - Plano de Trabalh'!C$26</f>
        <v>Executar ações de indução estratégica para expansão dos Programas de Pós-Graduação.</v>
      </c>
      <c r="D25" s="79" t="str">
        <f>VLOOKUP(C25,AUX!I$3:L$11,2,0)</f>
        <v>2.2</v>
      </c>
      <c r="E25" s="80" t="str">
        <f>VLOOKUP(C25,AUX!I$3:L$11,4,0)</f>
        <v>OE 02 - Expandir e Consolidar cursos de Graduação, Pós-Graduação e da Educação Básica.</v>
      </c>
      <c r="F25" s="81" t="s">
        <v>161</v>
      </c>
      <c r="G25" s="81" t="s">
        <v>3</v>
      </c>
      <c r="H25" s="228"/>
      <c r="I25" s="90" t="str">
        <f>'PLANEJAMENTO - Plano de Trabalh'!I$26</f>
        <v>Alice Valença Araújo</v>
      </c>
      <c r="J25" s="82">
        <f>'PLANEJAMENTO - Plano de Trabalh'!J$26</f>
        <v>44593</v>
      </c>
      <c r="K25" s="82">
        <f>'PLANEJAMENTO - Plano de Trabalh'!K$26</f>
        <v>45657</v>
      </c>
      <c r="L25" s="82">
        <v>44563</v>
      </c>
      <c r="M25" s="82">
        <v>45657</v>
      </c>
      <c r="N25" s="106" t="s">
        <v>194</v>
      </c>
      <c r="O25" s="99"/>
      <c r="P25" s="117">
        <v>7</v>
      </c>
      <c r="Q25" s="118">
        <v>14</v>
      </c>
      <c r="R25" s="119">
        <v>0.8</v>
      </c>
      <c r="S25" s="117">
        <v>1</v>
      </c>
      <c r="T25" s="117">
        <v>1</v>
      </c>
      <c r="U25" s="117">
        <v>0</v>
      </c>
      <c r="V25" s="111">
        <f>IFERROR(((S25+T25+U25)/Q25),"")</f>
        <v>0.14285714285714285</v>
      </c>
      <c r="W25" s="112">
        <f>SUM(P25,S25,T25,U25)</f>
        <v>9</v>
      </c>
      <c r="X25" s="108"/>
    </row>
    <row r="26" spans="1:24" ht="15.75" customHeight="1">
      <c r="A26" s="83" t="s">
        <v>91</v>
      </c>
      <c r="B26" s="114" t="str">
        <f>'PLANEJAMENTO - Plano de Trabalh'!B27</f>
        <v xml:space="preserve">Aumentar a visibilidade do programa - divulgação
</v>
      </c>
      <c r="C26" s="218"/>
      <c r="D26" s="198"/>
      <c r="E26" s="198"/>
      <c r="F26" s="198"/>
      <c r="G26" s="198"/>
      <c r="H26" s="198"/>
      <c r="I26" s="198"/>
      <c r="J26" s="198"/>
      <c r="K26" s="198"/>
      <c r="L26" s="198"/>
      <c r="M26" s="199"/>
      <c r="N26" s="245"/>
      <c r="O26" s="99"/>
      <c r="P26" s="239"/>
      <c r="Q26" s="188"/>
      <c r="R26" s="188"/>
      <c r="S26" s="188"/>
      <c r="T26" s="188"/>
      <c r="U26" s="188"/>
      <c r="V26" s="188"/>
      <c r="W26" s="201"/>
      <c r="X26" s="108"/>
    </row>
    <row r="27" spans="1:24" ht="15.75" customHeight="1">
      <c r="A27" s="83" t="s">
        <v>93</v>
      </c>
      <c r="B27" s="114" t="str">
        <f>'PLANEJAMENTO - Plano de Trabalh'!B28</f>
        <v>Estabelecer vínculo com a Graduação por meio de chamamentos para participação de editais, como os de extensão</v>
      </c>
      <c r="C27" s="200"/>
      <c r="D27" s="188"/>
      <c r="E27" s="188"/>
      <c r="F27" s="188"/>
      <c r="G27" s="188"/>
      <c r="H27" s="188"/>
      <c r="I27" s="188"/>
      <c r="J27" s="188"/>
      <c r="K27" s="188"/>
      <c r="L27" s="188"/>
      <c r="M27" s="201"/>
      <c r="N27" s="228"/>
      <c r="O27" s="99"/>
      <c r="P27" s="188"/>
      <c r="Q27" s="188"/>
      <c r="R27" s="188"/>
      <c r="S27" s="188"/>
      <c r="T27" s="188"/>
      <c r="U27" s="188"/>
      <c r="V27" s="188"/>
      <c r="W27" s="201"/>
      <c r="X27" s="108"/>
    </row>
    <row r="28" spans="1:24" ht="15.75" customHeight="1">
      <c r="A28" s="83" t="s">
        <v>94</v>
      </c>
      <c r="B28" s="114" t="str">
        <f>'PLANEJAMENTO - Plano de Trabalh'!B29</f>
        <v>Dobrar o número de projetos/ações de extensão</v>
      </c>
      <c r="C28" s="200"/>
      <c r="D28" s="188"/>
      <c r="E28" s="188"/>
      <c r="F28" s="188"/>
      <c r="G28" s="188"/>
      <c r="H28" s="188"/>
      <c r="I28" s="188"/>
      <c r="J28" s="188"/>
      <c r="K28" s="188"/>
      <c r="L28" s="188"/>
      <c r="M28" s="201"/>
      <c r="N28" s="228"/>
      <c r="O28" s="99"/>
      <c r="P28" s="188"/>
      <c r="Q28" s="188"/>
      <c r="R28" s="188"/>
      <c r="S28" s="188"/>
      <c r="T28" s="188"/>
      <c r="U28" s="188"/>
      <c r="V28" s="188"/>
      <c r="W28" s="201"/>
      <c r="X28" s="108"/>
    </row>
    <row r="29" spans="1:24" ht="15.75" customHeight="1">
      <c r="A29" s="83" t="s">
        <v>95</v>
      </c>
      <c r="B29" s="114" t="str">
        <f>'PLANEJAMENTO - Plano de Trabalh'!B30</f>
        <v>Aumentar em 30% o número de interessados em realizar PG e conhecer o PPGMCF</v>
      </c>
      <c r="C29" s="200"/>
      <c r="D29" s="188"/>
      <c r="E29" s="188"/>
      <c r="F29" s="188"/>
      <c r="G29" s="188"/>
      <c r="H29" s="188"/>
      <c r="I29" s="188"/>
      <c r="J29" s="188"/>
      <c r="K29" s="188"/>
      <c r="L29" s="188"/>
      <c r="M29" s="201"/>
      <c r="N29" s="228"/>
      <c r="O29" s="99"/>
      <c r="P29" s="188"/>
      <c r="Q29" s="188"/>
      <c r="R29" s="188"/>
      <c r="S29" s="188"/>
      <c r="T29" s="188"/>
      <c r="U29" s="188"/>
      <c r="V29" s="188"/>
      <c r="W29" s="201"/>
      <c r="X29" s="108"/>
    </row>
    <row r="30" spans="1:24" ht="15.75" customHeight="1">
      <c r="A30" s="83" t="s">
        <v>96</v>
      </c>
      <c r="B30" s="114" t="str">
        <f>'PLANEJAMENTO - Plano de Trabalh'!B31</f>
        <v>Dobrar o número de projetos/ações de extensão</v>
      </c>
      <c r="C30" s="200"/>
      <c r="D30" s="188"/>
      <c r="E30" s="188"/>
      <c r="F30" s="188"/>
      <c r="G30" s="188"/>
      <c r="H30" s="188"/>
      <c r="I30" s="188"/>
      <c r="J30" s="188"/>
      <c r="K30" s="188"/>
      <c r="L30" s="188"/>
      <c r="M30" s="201"/>
      <c r="N30" s="228"/>
      <c r="O30" s="99"/>
      <c r="P30" s="188"/>
      <c r="Q30" s="188"/>
      <c r="R30" s="188"/>
      <c r="S30" s="188"/>
      <c r="T30" s="188"/>
      <c r="U30" s="188"/>
      <c r="V30" s="188"/>
      <c r="W30" s="201"/>
      <c r="X30" s="108"/>
    </row>
    <row r="31" spans="1:24" ht="15.75" customHeight="1">
      <c r="A31" s="83" t="s">
        <v>97</v>
      </c>
      <c r="B31" s="114" t="str">
        <f>'PLANEJAMENTO - Plano de Trabalh'!B32</f>
        <v>Dobrar o número de projetos/ações de extensão envolvendo docentes e discentes do programa</v>
      </c>
      <c r="C31" s="200"/>
      <c r="D31" s="188"/>
      <c r="E31" s="188"/>
      <c r="F31" s="188"/>
      <c r="G31" s="188"/>
      <c r="H31" s="188"/>
      <c r="I31" s="188"/>
      <c r="J31" s="188"/>
      <c r="K31" s="188"/>
      <c r="L31" s="188"/>
      <c r="M31" s="201"/>
      <c r="N31" s="228"/>
      <c r="O31" s="99"/>
      <c r="P31" s="188"/>
      <c r="Q31" s="188"/>
      <c r="R31" s="188"/>
      <c r="S31" s="188"/>
      <c r="T31" s="188"/>
      <c r="U31" s="188"/>
      <c r="V31" s="188"/>
      <c r="W31" s="201"/>
      <c r="X31" s="108"/>
    </row>
    <row r="32" spans="1:24" ht="15.75" customHeight="1">
      <c r="A32" s="220" t="s">
        <v>157</v>
      </c>
      <c r="B32" s="193"/>
      <c r="C32" s="202"/>
      <c r="D32" s="203"/>
      <c r="E32" s="203"/>
      <c r="F32" s="203"/>
      <c r="G32" s="203"/>
      <c r="H32" s="203"/>
      <c r="I32" s="203"/>
      <c r="J32" s="203"/>
      <c r="K32" s="203"/>
      <c r="L32" s="203"/>
      <c r="M32" s="204"/>
      <c r="N32" s="227"/>
      <c r="O32" s="99"/>
      <c r="P32" s="188"/>
      <c r="Q32" s="188"/>
      <c r="R32" s="188"/>
      <c r="S32" s="188"/>
      <c r="T32" s="188"/>
      <c r="U32" s="188"/>
      <c r="V32" s="188"/>
      <c r="W32" s="201"/>
      <c r="X32" s="108"/>
    </row>
    <row r="33" spans="1:24" ht="15.75" customHeight="1">
      <c r="A33" s="86" t="s">
        <v>99</v>
      </c>
      <c r="B33" s="114" t="str">
        <f>'PLANEJAMENTO - Plano de Trabalh'!B34</f>
        <v>Fazer 2 postagens mensais no instagram do programa</v>
      </c>
      <c r="C33" s="93" t="str">
        <f t="shared" ref="C33:C42" si="17">IF(C$25="Escolher item na lista suspensa","",C$25)</f>
        <v>Executar ações de indução estratégica para expansão dos Programas de Pós-Graduação.</v>
      </c>
      <c r="D33" s="89" t="str">
        <f t="shared" ref="D33:E33" si="18">IF(D$25="O valor 'Escolher item na lista suspensa' não foi encontrado na avaliação de VLOOKUP.","",D$25)</f>
        <v>2.2</v>
      </c>
      <c r="E33" s="88" t="str">
        <f t="shared" si="18"/>
        <v>OE 02 - Expandir e Consolidar cursos de Graduação, Pós-Graduação e da Educação Básica.</v>
      </c>
      <c r="F33" s="93" t="str">
        <f t="shared" ref="F33:G33" si="19">IF(F$25="Escolher item na lista suspensa","",F$25)</f>
        <v>Inserção Social</v>
      </c>
      <c r="G33" s="93" t="str">
        <f t="shared" si="19"/>
        <v>Programa</v>
      </c>
      <c r="H33" s="93" t="s">
        <v>200</v>
      </c>
      <c r="I33" s="89" t="str">
        <f>'PLANEJAMENTO - Plano de Trabalh'!$I34</f>
        <v>Alice Valença Araújo</v>
      </c>
      <c r="J33" s="120">
        <f>'PLANEJAMENTO - Plano de Trabalh'!$J34</f>
        <v>44593</v>
      </c>
      <c r="K33" s="120">
        <f>'PLANEJAMENTO - Plano de Trabalh'!$K34</f>
        <v>45657</v>
      </c>
      <c r="L33" s="82">
        <v>44928</v>
      </c>
      <c r="M33" s="82">
        <v>45291</v>
      </c>
      <c r="N33" s="106" t="s">
        <v>208</v>
      </c>
      <c r="O33" s="99"/>
      <c r="P33" s="188"/>
      <c r="Q33" s="188"/>
      <c r="R33" s="188"/>
      <c r="S33" s="188"/>
      <c r="T33" s="188"/>
      <c r="U33" s="188"/>
      <c r="V33" s="188"/>
      <c r="W33" s="201"/>
      <c r="X33" s="108"/>
    </row>
    <row r="34" spans="1:24" ht="15.75" customHeight="1">
      <c r="A34" s="86" t="s">
        <v>102</v>
      </c>
      <c r="B34" s="114" t="str">
        <f>'PLANEJAMENTO - Plano de Trabalh'!B35</f>
        <v>Estimular a participação de discentes por meio de conscientização/divulgação dos projetos de pesquisa e extensão executados pelos docentes do PPGMCF</v>
      </c>
      <c r="C34" s="93" t="str">
        <f t="shared" si="17"/>
        <v>Executar ações de indução estratégica para expansão dos Programas de Pós-Graduação.</v>
      </c>
      <c r="D34" s="89" t="str">
        <f t="shared" ref="D34:E34" si="20">IF(D$25="O valor 'Escolher item na lista suspensa' não foi encontrado na avaliação de VLOOKUP.","",D$25)</f>
        <v>2.2</v>
      </c>
      <c r="E34" s="88" t="str">
        <f t="shared" si="20"/>
        <v>OE 02 - Expandir e Consolidar cursos de Graduação, Pós-Graduação e da Educação Básica.</v>
      </c>
      <c r="F34" s="93" t="str">
        <f t="shared" ref="F34:G34" si="21">IF(F$25="Escolher item na lista suspensa","",F$25)</f>
        <v>Inserção Social</v>
      </c>
      <c r="G34" s="93" t="str">
        <f t="shared" si="21"/>
        <v>Programa</v>
      </c>
      <c r="H34" s="93" t="s">
        <v>200</v>
      </c>
      <c r="I34" s="89" t="str">
        <f>'PLANEJAMENTO - Plano de Trabalh'!$I35</f>
        <v>Alice Valença Araújo</v>
      </c>
      <c r="J34" s="120">
        <f>'PLANEJAMENTO - Plano de Trabalh'!$J35</f>
        <v>44958</v>
      </c>
      <c r="K34" s="120">
        <f>'PLANEJAMENTO - Plano de Trabalh'!$K35</f>
        <v>45657</v>
      </c>
      <c r="L34" s="82">
        <v>44928</v>
      </c>
      <c r="M34" s="82">
        <v>45291</v>
      </c>
      <c r="N34" s="106" t="s">
        <v>194</v>
      </c>
      <c r="O34" s="99"/>
      <c r="P34" s="188"/>
      <c r="Q34" s="188"/>
      <c r="R34" s="188"/>
      <c r="S34" s="188"/>
      <c r="T34" s="188"/>
      <c r="U34" s="188"/>
      <c r="V34" s="188"/>
      <c r="W34" s="201"/>
      <c r="X34" s="108"/>
    </row>
    <row r="35" spans="1:24" ht="15.75" customHeight="1">
      <c r="A35" s="86" t="s">
        <v>103</v>
      </c>
      <c r="B35" s="114" t="str">
        <f>'PLANEJAMENTO - Plano de Trabalh'!B36</f>
        <v>Elaborar projetos de extensão em parceria com escolas municipais e particulares de municipios da Zona da Mata Sul e Agreste de Pernambuco</v>
      </c>
      <c r="C35" s="93" t="str">
        <f t="shared" si="17"/>
        <v>Executar ações de indução estratégica para expansão dos Programas de Pós-Graduação.</v>
      </c>
      <c r="D35" s="89" t="str">
        <f t="shared" ref="D35:E35" si="22">IF(D$25="O valor 'Escolher item na lista suspensa' não foi encontrado na avaliação de VLOOKUP.","",D$25)</f>
        <v>2.2</v>
      </c>
      <c r="E35" s="88" t="str">
        <f t="shared" si="22"/>
        <v>OE 02 - Expandir e Consolidar cursos de Graduação, Pós-Graduação e da Educação Básica.</v>
      </c>
      <c r="F35" s="93" t="str">
        <f t="shared" ref="F35:G35" si="23">IF(F$25="Escolher item na lista suspensa","",F$25)</f>
        <v>Inserção Social</v>
      </c>
      <c r="G35" s="93" t="str">
        <f t="shared" si="23"/>
        <v>Programa</v>
      </c>
      <c r="H35" s="93" t="s">
        <v>200</v>
      </c>
      <c r="I35" s="89" t="str">
        <f>'PLANEJAMENTO - Plano de Trabalh'!$I36</f>
        <v>Alice Valença Araújo</v>
      </c>
      <c r="J35" s="120">
        <f>'PLANEJAMENTO - Plano de Trabalh'!$J36</f>
        <v>44958</v>
      </c>
      <c r="K35" s="120">
        <f>'PLANEJAMENTO - Plano de Trabalh'!$K36</f>
        <v>45657</v>
      </c>
      <c r="L35" s="82">
        <v>44928</v>
      </c>
      <c r="M35" s="82">
        <v>45657</v>
      </c>
      <c r="N35" s="106" t="s">
        <v>194</v>
      </c>
      <c r="O35" s="99"/>
      <c r="P35" s="188"/>
      <c r="Q35" s="188"/>
      <c r="R35" s="188"/>
      <c r="S35" s="188"/>
      <c r="T35" s="188"/>
      <c r="U35" s="188"/>
      <c r="V35" s="188"/>
      <c r="W35" s="201"/>
      <c r="X35" s="108"/>
    </row>
    <row r="36" spans="1:24" ht="15.75" customHeight="1">
      <c r="A36" s="86" t="s">
        <v>104</v>
      </c>
      <c r="B36" s="114" t="str">
        <f>'PLANEJAMENTO - Plano de Trabalh'!B37</f>
        <v>Elaborar projetos de extensao em parceria com secretaria de saude e de educacao de Vitoria de Santo Antão</v>
      </c>
      <c r="C36" s="93" t="str">
        <f t="shared" si="17"/>
        <v>Executar ações de indução estratégica para expansão dos Programas de Pós-Graduação.</v>
      </c>
      <c r="D36" s="89" t="str">
        <f t="shared" ref="D36:E36" si="24">IF(D$25="O valor 'Escolher item na lista suspensa' não foi encontrado na avaliação de VLOOKUP.","",D$25)</f>
        <v>2.2</v>
      </c>
      <c r="E36" s="88" t="str">
        <f t="shared" si="24"/>
        <v>OE 02 - Expandir e Consolidar cursos de Graduação, Pós-Graduação e da Educação Básica.</v>
      </c>
      <c r="F36" s="93" t="str">
        <f t="shared" ref="F36:G36" si="25">IF(F$25="Escolher item na lista suspensa","",F$25)</f>
        <v>Inserção Social</v>
      </c>
      <c r="G36" s="93" t="str">
        <f t="shared" si="25"/>
        <v>Programa</v>
      </c>
      <c r="H36" s="93" t="s">
        <v>200</v>
      </c>
      <c r="I36" s="89" t="str">
        <f>'PLANEJAMENTO - Plano de Trabalh'!$I37</f>
        <v>Alice Valença Araújo</v>
      </c>
      <c r="J36" s="120">
        <f>'PLANEJAMENTO - Plano de Trabalh'!$J37</f>
        <v>44958</v>
      </c>
      <c r="K36" s="120">
        <f>'PLANEJAMENTO - Plano de Trabalh'!$K37</f>
        <v>45657</v>
      </c>
      <c r="L36" s="82">
        <v>44928</v>
      </c>
      <c r="M36" s="82">
        <v>45657</v>
      </c>
      <c r="N36" s="106" t="s">
        <v>194</v>
      </c>
      <c r="O36" s="99"/>
      <c r="P36" s="188"/>
      <c r="Q36" s="188"/>
      <c r="R36" s="188"/>
      <c r="S36" s="188"/>
      <c r="T36" s="188"/>
      <c r="U36" s="188"/>
      <c r="V36" s="188"/>
      <c r="W36" s="201"/>
      <c r="X36" s="108"/>
    </row>
    <row r="37" spans="1:24" ht="15.75" customHeight="1">
      <c r="A37" s="86" t="s">
        <v>105</v>
      </c>
      <c r="B37" s="114">
        <f>'PLANEJAMENTO - Plano de Trabalh'!B38</f>
        <v>0</v>
      </c>
      <c r="C37" s="93" t="str">
        <f t="shared" si="17"/>
        <v>Executar ações de indução estratégica para expansão dos Programas de Pós-Graduação.</v>
      </c>
      <c r="D37" s="89" t="str">
        <f t="shared" ref="D37:E37" si="26">IF(D$25="O valor 'Escolher item na lista suspensa' não foi encontrado na avaliação de VLOOKUP.","",D$25)</f>
        <v>2.2</v>
      </c>
      <c r="E37" s="88" t="str">
        <f t="shared" si="26"/>
        <v>OE 02 - Expandir e Consolidar cursos de Graduação, Pós-Graduação e da Educação Básica.</v>
      </c>
      <c r="F37" s="93" t="str">
        <f t="shared" ref="F37:G37" si="27">IF(F$25="Escolher item na lista suspensa","",F$25)</f>
        <v>Inserção Social</v>
      </c>
      <c r="G37" s="93" t="str">
        <f t="shared" si="27"/>
        <v>Programa</v>
      </c>
      <c r="H37" s="93" t="str">
        <f>'PLANEJAMENTO - Plano de Trabalh'!H38</f>
        <v>Escolher item na lista suspensa</v>
      </c>
      <c r="I37" s="89" t="str">
        <f>'PLANEJAMENTO - Plano de Trabalh'!$I38</f>
        <v>Escolher na lista suspensa</v>
      </c>
      <c r="J37" s="120">
        <f>'PLANEJAMENTO - Plano de Trabalh'!$J38</f>
        <v>0</v>
      </c>
      <c r="K37" s="120">
        <f>'PLANEJAMENTO - Plano de Trabalh'!$K38</f>
        <v>0</v>
      </c>
      <c r="L37" s="82"/>
      <c r="M37" s="82"/>
      <c r="N37" s="106" t="s">
        <v>156</v>
      </c>
      <c r="O37" s="99"/>
      <c r="P37" s="188"/>
      <c r="Q37" s="188"/>
      <c r="R37" s="188"/>
      <c r="S37" s="188"/>
      <c r="T37" s="188"/>
      <c r="U37" s="188"/>
      <c r="V37" s="188"/>
      <c r="W37" s="201"/>
      <c r="X37" s="108"/>
    </row>
    <row r="38" spans="1:24" ht="15.75" customHeight="1">
      <c r="A38" s="86" t="s">
        <v>106</v>
      </c>
      <c r="B38" s="114">
        <f>'PLANEJAMENTO - Plano de Trabalh'!B39</f>
        <v>0</v>
      </c>
      <c r="C38" s="93" t="str">
        <f t="shared" si="17"/>
        <v>Executar ações de indução estratégica para expansão dos Programas de Pós-Graduação.</v>
      </c>
      <c r="D38" s="89" t="str">
        <f t="shared" ref="D38:E38" si="28">IF(D$25="O valor 'Escolher item na lista suspensa' não foi encontrado na avaliação de VLOOKUP.","",D$25)</f>
        <v>2.2</v>
      </c>
      <c r="E38" s="88" t="str">
        <f t="shared" si="28"/>
        <v>OE 02 - Expandir e Consolidar cursos de Graduação, Pós-Graduação e da Educação Básica.</v>
      </c>
      <c r="F38" s="93" t="str">
        <f t="shared" ref="F38:G38" si="29">IF(F$25="Escolher item na lista suspensa","",F$25)</f>
        <v>Inserção Social</v>
      </c>
      <c r="G38" s="93" t="str">
        <f t="shared" si="29"/>
        <v>Programa</v>
      </c>
      <c r="H38" s="93" t="str">
        <f>'PLANEJAMENTO - Plano de Trabalh'!H39</f>
        <v>Escolher item na lista suspensa</v>
      </c>
      <c r="I38" s="89" t="str">
        <f>'PLANEJAMENTO - Plano de Trabalh'!$I39</f>
        <v>Escolher na lista suspensa</v>
      </c>
      <c r="J38" s="120">
        <f>'PLANEJAMENTO - Plano de Trabalh'!$J39</f>
        <v>0</v>
      </c>
      <c r="K38" s="120">
        <f>'PLANEJAMENTO - Plano de Trabalh'!$K39</f>
        <v>0</v>
      </c>
      <c r="L38" s="82"/>
      <c r="M38" s="82"/>
      <c r="N38" s="106" t="s">
        <v>156</v>
      </c>
      <c r="O38" s="99"/>
      <c r="P38" s="188"/>
      <c r="Q38" s="188"/>
      <c r="R38" s="188"/>
      <c r="S38" s="188"/>
      <c r="T38" s="188"/>
      <c r="U38" s="188"/>
      <c r="V38" s="188"/>
      <c r="W38" s="201"/>
      <c r="X38" s="108"/>
    </row>
    <row r="39" spans="1:24" ht="15.75" customHeight="1">
      <c r="A39" s="86" t="s">
        <v>107</v>
      </c>
      <c r="B39" s="114">
        <f>'PLANEJAMENTO - Plano de Trabalh'!B40</f>
        <v>0</v>
      </c>
      <c r="C39" s="93" t="str">
        <f t="shared" si="17"/>
        <v>Executar ações de indução estratégica para expansão dos Programas de Pós-Graduação.</v>
      </c>
      <c r="D39" s="89" t="str">
        <f t="shared" ref="D39:E39" si="30">IF(D$25="O valor 'Escolher item na lista suspensa' não foi encontrado na avaliação de VLOOKUP.","",D$25)</f>
        <v>2.2</v>
      </c>
      <c r="E39" s="88" t="str">
        <f t="shared" si="30"/>
        <v>OE 02 - Expandir e Consolidar cursos de Graduação, Pós-Graduação e da Educação Básica.</v>
      </c>
      <c r="F39" s="93" t="str">
        <f t="shared" ref="F39:G39" si="31">IF(F$25="Escolher item na lista suspensa","",F$25)</f>
        <v>Inserção Social</v>
      </c>
      <c r="G39" s="93" t="str">
        <f t="shared" si="31"/>
        <v>Programa</v>
      </c>
      <c r="H39" s="93" t="str">
        <f>'PLANEJAMENTO - Plano de Trabalh'!H40</f>
        <v>Escolher item na lista suspensa</v>
      </c>
      <c r="I39" s="89" t="str">
        <f>'PLANEJAMENTO - Plano de Trabalh'!$I40</f>
        <v>Escolher na lista suspensa</v>
      </c>
      <c r="J39" s="120">
        <f>'PLANEJAMENTO - Plano de Trabalh'!$J40</f>
        <v>0</v>
      </c>
      <c r="K39" s="120">
        <f>'PLANEJAMENTO - Plano de Trabalh'!$K40</f>
        <v>0</v>
      </c>
      <c r="L39" s="82"/>
      <c r="M39" s="82"/>
      <c r="N39" s="106" t="s">
        <v>156</v>
      </c>
      <c r="O39" s="99"/>
      <c r="P39" s="188"/>
      <c r="Q39" s="188"/>
      <c r="R39" s="188"/>
      <c r="S39" s="188"/>
      <c r="T39" s="188"/>
      <c r="U39" s="188"/>
      <c r="V39" s="188"/>
      <c r="W39" s="201"/>
      <c r="X39" s="108"/>
    </row>
    <row r="40" spans="1:24" ht="15.75" customHeight="1">
      <c r="A40" s="86" t="s">
        <v>108</v>
      </c>
      <c r="B40" s="114">
        <f>'PLANEJAMENTO - Plano de Trabalh'!B41</f>
        <v>0</v>
      </c>
      <c r="C40" s="93" t="str">
        <f t="shared" si="17"/>
        <v>Executar ações de indução estratégica para expansão dos Programas de Pós-Graduação.</v>
      </c>
      <c r="D40" s="89" t="str">
        <f t="shared" ref="D40:E40" si="32">IF(D$25="O valor 'Escolher item na lista suspensa' não foi encontrado na avaliação de VLOOKUP.","",D$25)</f>
        <v>2.2</v>
      </c>
      <c r="E40" s="88" t="str">
        <f t="shared" si="32"/>
        <v>OE 02 - Expandir e Consolidar cursos de Graduação, Pós-Graduação e da Educação Básica.</v>
      </c>
      <c r="F40" s="93" t="str">
        <f t="shared" ref="F40:G40" si="33">IF(F$25="Escolher item na lista suspensa","",F$25)</f>
        <v>Inserção Social</v>
      </c>
      <c r="G40" s="93" t="str">
        <f t="shared" si="33"/>
        <v>Programa</v>
      </c>
      <c r="H40" s="93" t="str">
        <f>'PLANEJAMENTO - Plano de Trabalh'!H41</f>
        <v>Escolher item na lista suspensa</v>
      </c>
      <c r="I40" s="89" t="str">
        <f>'PLANEJAMENTO - Plano de Trabalh'!$I41</f>
        <v>Escolher na lista suspensa</v>
      </c>
      <c r="J40" s="120">
        <f>'PLANEJAMENTO - Plano de Trabalh'!$J41</f>
        <v>0</v>
      </c>
      <c r="K40" s="120">
        <f>'PLANEJAMENTO - Plano de Trabalh'!$K41</f>
        <v>0</v>
      </c>
      <c r="L40" s="82"/>
      <c r="M40" s="82"/>
      <c r="N40" s="106" t="s">
        <v>156</v>
      </c>
      <c r="O40" s="99"/>
      <c r="P40" s="188"/>
      <c r="Q40" s="188"/>
      <c r="R40" s="188"/>
      <c r="S40" s="188"/>
      <c r="T40" s="188"/>
      <c r="U40" s="188"/>
      <c r="V40" s="188"/>
      <c r="W40" s="201"/>
      <c r="X40" s="108"/>
    </row>
    <row r="41" spans="1:24" ht="15.75" customHeight="1">
      <c r="A41" s="86" t="s">
        <v>109</v>
      </c>
      <c r="B41" s="114">
        <f>'PLANEJAMENTO - Plano de Trabalh'!B42</f>
        <v>0</v>
      </c>
      <c r="C41" s="93" t="str">
        <f t="shared" si="17"/>
        <v>Executar ações de indução estratégica para expansão dos Programas de Pós-Graduação.</v>
      </c>
      <c r="D41" s="89" t="str">
        <f t="shared" ref="D41:E41" si="34">IF(D$25="O valor 'Escolher item na lista suspensa' não foi encontrado na avaliação de VLOOKUP.","",D$25)</f>
        <v>2.2</v>
      </c>
      <c r="E41" s="88" t="str">
        <f t="shared" si="34"/>
        <v>OE 02 - Expandir e Consolidar cursos de Graduação, Pós-Graduação e da Educação Básica.</v>
      </c>
      <c r="F41" s="93" t="str">
        <f t="shared" ref="F41:G41" si="35">IF(F$25="Escolher item na lista suspensa","",F$25)</f>
        <v>Inserção Social</v>
      </c>
      <c r="G41" s="93" t="str">
        <f t="shared" si="35"/>
        <v>Programa</v>
      </c>
      <c r="H41" s="93" t="str">
        <f>'PLANEJAMENTO - Plano de Trabalh'!H42</f>
        <v>Escolher item na lista suspensa</v>
      </c>
      <c r="I41" s="89" t="str">
        <f>'PLANEJAMENTO - Plano de Trabalh'!$I42</f>
        <v>Escolher na lista suspensa</v>
      </c>
      <c r="J41" s="120">
        <f>'PLANEJAMENTO - Plano de Trabalh'!$J42</f>
        <v>0</v>
      </c>
      <c r="K41" s="120">
        <f>'PLANEJAMENTO - Plano de Trabalh'!$K42</f>
        <v>0</v>
      </c>
      <c r="L41" s="82"/>
      <c r="M41" s="82"/>
      <c r="N41" s="106" t="s">
        <v>156</v>
      </c>
      <c r="O41" s="99"/>
      <c r="P41" s="188"/>
      <c r="Q41" s="188"/>
      <c r="R41" s="188"/>
      <c r="S41" s="188"/>
      <c r="T41" s="188"/>
      <c r="U41" s="188"/>
      <c r="V41" s="188"/>
      <c r="W41" s="201"/>
      <c r="X41" s="108"/>
    </row>
    <row r="42" spans="1:24" ht="15.75" customHeight="1">
      <c r="A42" s="86" t="s">
        <v>110</v>
      </c>
      <c r="B42" s="114">
        <f>'PLANEJAMENTO - Plano de Trabalh'!B43</f>
        <v>0</v>
      </c>
      <c r="C42" s="93" t="str">
        <f t="shared" si="17"/>
        <v>Executar ações de indução estratégica para expansão dos Programas de Pós-Graduação.</v>
      </c>
      <c r="D42" s="89" t="str">
        <f t="shared" ref="D42:E42" si="36">IF(D$25="O valor 'Escolher item na lista suspensa' não foi encontrado na avaliação de VLOOKUP.","",D$25)</f>
        <v>2.2</v>
      </c>
      <c r="E42" s="88" t="str">
        <f t="shared" si="36"/>
        <v>OE 02 - Expandir e Consolidar cursos de Graduação, Pós-Graduação e da Educação Básica.</v>
      </c>
      <c r="F42" s="93" t="str">
        <f>IF(F$25="Escolher item na lista suspensa","",F$25)</f>
        <v>Inserção Social</v>
      </c>
      <c r="G42" s="93" t="str">
        <f>IF(G$5="Escolher item na lista suspensa","",G$5)</f>
        <v>Formação</v>
      </c>
      <c r="H42" s="93" t="str">
        <f>'PLANEJAMENTO - Plano de Trabalh'!H43</f>
        <v>Escolher item na lista suspensa</v>
      </c>
      <c r="I42" s="89" t="str">
        <f>'PLANEJAMENTO - Plano de Trabalh'!$I43</f>
        <v>Escolher na lista suspensa</v>
      </c>
      <c r="J42" s="120">
        <f>'PLANEJAMENTO - Plano de Trabalh'!$J43</f>
        <v>0</v>
      </c>
      <c r="K42" s="120">
        <f>'PLANEJAMENTO - Plano de Trabalh'!$K43</f>
        <v>0</v>
      </c>
      <c r="L42" s="82"/>
      <c r="M42" s="82"/>
      <c r="N42" s="106" t="s">
        <v>156</v>
      </c>
      <c r="O42" s="99"/>
      <c r="P42" s="188"/>
      <c r="Q42" s="188"/>
      <c r="R42" s="188"/>
      <c r="S42" s="188"/>
      <c r="T42" s="188"/>
      <c r="U42" s="188"/>
      <c r="V42" s="188"/>
      <c r="W42" s="201"/>
      <c r="X42" s="108"/>
    </row>
    <row r="43" spans="1:24" ht="15.75" customHeight="1">
      <c r="A43" s="221" t="s">
        <v>21</v>
      </c>
      <c r="B43" s="222"/>
      <c r="C43" s="230" t="s">
        <v>147</v>
      </c>
      <c r="D43" s="224"/>
      <c r="E43" s="225"/>
      <c r="F43" s="226" t="s">
        <v>77</v>
      </c>
      <c r="G43" s="226" t="s">
        <v>78</v>
      </c>
      <c r="H43" s="229" t="s">
        <v>148</v>
      </c>
      <c r="I43" s="226" t="s">
        <v>80</v>
      </c>
      <c r="J43" s="230" t="s">
        <v>81</v>
      </c>
      <c r="K43" s="225"/>
      <c r="L43" s="230" t="s">
        <v>149</v>
      </c>
      <c r="M43" s="225"/>
      <c r="N43" s="245"/>
      <c r="O43" s="99"/>
      <c r="P43" s="246" t="s">
        <v>143</v>
      </c>
      <c r="Q43" s="247" t="s">
        <v>158</v>
      </c>
      <c r="R43" s="248" t="s">
        <v>145</v>
      </c>
      <c r="S43" s="252" t="s">
        <v>146</v>
      </c>
      <c r="T43" s="203"/>
      <c r="U43" s="203"/>
      <c r="V43" s="203"/>
      <c r="W43" s="204"/>
      <c r="X43" s="246" t="s">
        <v>151</v>
      </c>
    </row>
    <row r="44" spans="1:24" ht="37.5" customHeight="1">
      <c r="A44" s="202"/>
      <c r="B44" s="204"/>
      <c r="C44" s="76" t="s">
        <v>82</v>
      </c>
      <c r="D44" s="76" t="s">
        <v>162</v>
      </c>
      <c r="E44" s="76" t="s">
        <v>163</v>
      </c>
      <c r="F44" s="227"/>
      <c r="G44" s="227"/>
      <c r="H44" s="228"/>
      <c r="I44" s="227"/>
      <c r="J44" s="76" t="s">
        <v>85</v>
      </c>
      <c r="K44" s="76" t="s">
        <v>86</v>
      </c>
      <c r="L44" s="76" t="s">
        <v>85</v>
      </c>
      <c r="M44" s="76" t="s">
        <v>86</v>
      </c>
      <c r="N44" s="227"/>
      <c r="O44" s="99"/>
      <c r="P44" s="201"/>
      <c r="Q44" s="201"/>
      <c r="R44" s="201"/>
      <c r="S44" s="102">
        <v>45383</v>
      </c>
      <c r="T44" s="102">
        <v>45505</v>
      </c>
      <c r="U44" s="102">
        <v>45627</v>
      </c>
      <c r="V44" s="103" t="s">
        <v>154</v>
      </c>
      <c r="W44" s="100" t="s">
        <v>155</v>
      </c>
      <c r="X44" s="201"/>
    </row>
    <row r="45" spans="1:24" ht="30.75" customHeight="1">
      <c r="A45" s="77" t="s">
        <v>122</v>
      </c>
      <c r="B45" s="121" t="str">
        <f>'PLANEJAMENTO - Plano de Trabalh'!B46</f>
        <v>Aumentar o quantitativo de bolsas para manter discentes em regime de exclusividade nas suas atividades de pesquisa</v>
      </c>
      <c r="C45" s="78" t="str">
        <f>'PLANEJAMENTO - Plano de Trabalh'!C$46</f>
        <v>Investir na qualidade da Pós-Graduação, diminuir a endogenia e reduzir assimetrias.</v>
      </c>
      <c r="D45" s="79" t="str">
        <f>VLOOKUP(C45,AUX!I$3:L$11,2,0)</f>
        <v>2.1.</v>
      </c>
      <c r="E45" s="80" t="str">
        <f>VLOOKUP(C45,AUX!I$3:L$11,4,0)</f>
        <v>OE 02 - Expandir e Consolidar cursos de Graduação, Pós-Graduação e da Educação Básica.</v>
      </c>
      <c r="F45" s="81" t="s">
        <v>164</v>
      </c>
      <c r="G45" s="81" t="s">
        <v>116</v>
      </c>
      <c r="H45" s="228"/>
      <c r="I45" s="90" t="str">
        <f>'PLANEJAMENTO - Plano de Trabalh'!$I46</f>
        <v>Thyago Moreira de Queiroz</v>
      </c>
      <c r="J45" s="82">
        <f>'PLANEJAMENTO - Plano de Trabalh'!$J46</f>
        <v>44593</v>
      </c>
      <c r="K45" s="82">
        <f>'PLANEJAMENTO - Plano de Trabalh'!$K46</f>
        <v>45657</v>
      </c>
      <c r="L45" s="82">
        <f>'PLANEJAMENTO - Plano de Trabalh'!$J46</f>
        <v>44593</v>
      </c>
      <c r="M45" s="82">
        <f>'PLANEJAMENTO - Plano de Trabalh'!$K46</f>
        <v>45657</v>
      </c>
      <c r="N45" s="106" t="s">
        <v>194</v>
      </c>
      <c r="O45" s="99"/>
      <c r="P45" s="117">
        <v>0</v>
      </c>
      <c r="Q45" s="118">
        <v>5</v>
      </c>
      <c r="R45" s="119">
        <v>1</v>
      </c>
      <c r="S45" s="117">
        <v>1</v>
      </c>
      <c r="T45" s="117">
        <v>1</v>
      </c>
      <c r="U45" s="117">
        <v>1</v>
      </c>
      <c r="V45" s="111">
        <f>IFERROR(((S45+T45+U45)/Q45),"")</f>
        <v>0.6</v>
      </c>
      <c r="W45" s="112">
        <f>SUM(P45,S45,T45,U45)</f>
        <v>3</v>
      </c>
      <c r="X45" s="122"/>
    </row>
    <row r="46" spans="1:24" ht="15.75" customHeight="1">
      <c r="A46" s="83" t="s">
        <v>91</v>
      </c>
      <c r="B46" s="123" t="str">
        <f>'PLANEJAMENTO - Plano de Trabalh'!B47</f>
        <v>Incentivar a participação de docentes e discente a mobilidade acadêmica e criação/fortalecimento de parcerias</v>
      </c>
      <c r="C46" s="218">
        <f>'PLANEJAMENTO - Plano de Trabalh'!$I47</f>
        <v>0</v>
      </c>
      <c r="D46" s="198"/>
      <c r="E46" s="198"/>
      <c r="F46" s="198"/>
      <c r="G46" s="198"/>
      <c r="H46" s="198"/>
      <c r="I46" s="198"/>
      <c r="J46" s="198"/>
      <c r="K46" s="198"/>
      <c r="L46" s="198"/>
      <c r="M46" s="199"/>
      <c r="N46" s="245"/>
      <c r="O46" s="99"/>
      <c r="P46" s="239"/>
      <c r="Q46" s="188"/>
      <c r="R46" s="188"/>
      <c r="S46" s="188"/>
      <c r="T46" s="188"/>
      <c r="U46" s="188"/>
      <c r="V46" s="188"/>
      <c r="W46" s="188"/>
      <c r="X46" s="122"/>
    </row>
    <row r="47" spans="1:24" ht="15.75" customHeight="1">
      <c r="A47" s="83" t="s">
        <v>93</v>
      </c>
      <c r="B47" s="123" t="str">
        <f>'PLANEJAMENTO - Plano de Trabalh'!B48</f>
        <v>Incentivar os discentes à importância da PG e da Pesquisa em execução</v>
      </c>
      <c r="C47" s="200"/>
      <c r="D47" s="188"/>
      <c r="E47" s="188"/>
      <c r="F47" s="188"/>
      <c r="G47" s="188"/>
      <c r="H47" s="188"/>
      <c r="I47" s="188"/>
      <c r="J47" s="188"/>
      <c r="K47" s="188"/>
      <c r="L47" s="188"/>
      <c r="M47" s="201"/>
      <c r="N47" s="228"/>
      <c r="O47" s="99"/>
      <c r="P47" s="188"/>
      <c r="Q47" s="188"/>
      <c r="R47" s="188"/>
      <c r="S47" s="188"/>
      <c r="T47" s="188"/>
      <c r="U47" s="188"/>
      <c r="V47" s="188"/>
      <c r="W47" s="188"/>
      <c r="X47" s="122"/>
    </row>
    <row r="48" spans="1:24" ht="15.75" customHeight="1">
      <c r="A48" s="83" t="s">
        <v>94</v>
      </c>
      <c r="B48" s="123" t="str">
        <f>'PLANEJAMENTO - Plano de Trabalh'!B49</f>
        <v>Estimular missões científicas de docentes e discentes do programa a centros de pesquisas nacionais de referência, incluindo as IES Nucleadoras, especialmente pela característica colaborativa do PPGMCF</v>
      </c>
      <c r="C48" s="200"/>
      <c r="D48" s="188"/>
      <c r="E48" s="188"/>
      <c r="F48" s="188"/>
      <c r="G48" s="188"/>
      <c r="H48" s="188"/>
      <c r="I48" s="188"/>
      <c r="J48" s="188"/>
      <c r="K48" s="188"/>
      <c r="L48" s="188"/>
      <c r="M48" s="201"/>
      <c r="N48" s="228"/>
      <c r="O48" s="99"/>
      <c r="P48" s="188"/>
      <c r="Q48" s="188"/>
      <c r="R48" s="188"/>
      <c r="S48" s="188"/>
      <c r="T48" s="188"/>
      <c r="U48" s="188"/>
      <c r="V48" s="188"/>
      <c r="W48" s="188"/>
      <c r="X48" s="122"/>
    </row>
    <row r="49" spans="1:24" ht="15.75" customHeight="1">
      <c r="A49" s="83" t="s">
        <v>95</v>
      </c>
      <c r="B49" s="123" t="str">
        <f>'PLANEJAMENTO - Plano de Trabalh'!B50</f>
        <v>Aumentar em 5 bolsas de PG para o PPGMCF/UFPE</v>
      </c>
      <c r="C49" s="200"/>
      <c r="D49" s="188"/>
      <c r="E49" s="188"/>
      <c r="F49" s="188"/>
      <c r="G49" s="188"/>
      <c r="H49" s="188"/>
      <c r="I49" s="188"/>
      <c r="J49" s="188"/>
      <c r="K49" s="188"/>
      <c r="L49" s="188"/>
      <c r="M49" s="201"/>
      <c r="N49" s="228"/>
      <c r="O49" s="99"/>
      <c r="P49" s="188"/>
      <c r="Q49" s="188"/>
      <c r="R49" s="188"/>
      <c r="S49" s="188"/>
      <c r="T49" s="188"/>
      <c r="U49" s="188"/>
      <c r="V49" s="188"/>
      <c r="W49" s="188"/>
      <c r="X49" s="122"/>
    </row>
    <row r="50" spans="1:24" ht="15.75" customHeight="1">
      <c r="A50" s="83" t="s">
        <v>96</v>
      </c>
      <c r="B50" s="123" t="str">
        <f>'PLANEJAMENTO - Plano de Trabalh'!B51</f>
        <v>Aumento em 20% de pedidos de bolsas FACEPE</v>
      </c>
      <c r="C50" s="200"/>
      <c r="D50" s="188"/>
      <c r="E50" s="188"/>
      <c r="F50" s="188"/>
      <c r="G50" s="188"/>
      <c r="H50" s="188"/>
      <c r="I50" s="188"/>
      <c r="J50" s="188"/>
      <c r="K50" s="188"/>
      <c r="L50" s="188"/>
      <c r="M50" s="201"/>
      <c r="N50" s="228"/>
      <c r="O50" s="99"/>
      <c r="P50" s="188"/>
      <c r="Q50" s="188"/>
      <c r="R50" s="188"/>
      <c r="S50" s="188"/>
      <c r="T50" s="188"/>
      <c r="U50" s="188"/>
      <c r="V50" s="188"/>
      <c r="W50" s="188"/>
      <c r="X50" s="122"/>
    </row>
    <row r="51" spans="1:24" ht="15.75" customHeight="1">
      <c r="A51" s="83" t="s">
        <v>97</v>
      </c>
      <c r="B51" s="123" t="str">
        <f>'PLANEJAMENTO - Plano de Trabalh'!B52</f>
        <v>Receber mais 3 bolsas de Mestrado CAPES</v>
      </c>
      <c r="C51" s="200"/>
      <c r="D51" s="188"/>
      <c r="E51" s="188"/>
      <c r="F51" s="188"/>
      <c r="G51" s="188"/>
      <c r="H51" s="188"/>
      <c r="I51" s="188"/>
      <c r="J51" s="188"/>
      <c r="K51" s="188"/>
      <c r="L51" s="188"/>
      <c r="M51" s="201"/>
      <c r="N51" s="228"/>
      <c r="O51" s="99"/>
      <c r="P51" s="188"/>
      <c r="Q51" s="188"/>
      <c r="R51" s="188"/>
      <c r="S51" s="188"/>
      <c r="T51" s="188"/>
      <c r="U51" s="188"/>
      <c r="V51" s="188"/>
      <c r="W51" s="188"/>
      <c r="X51" s="122"/>
    </row>
    <row r="52" spans="1:24" ht="15.75" customHeight="1">
      <c r="A52" s="220" t="s">
        <v>157</v>
      </c>
      <c r="B52" s="193"/>
      <c r="C52" s="202"/>
      <c r="D52" s="203"/>
      <c r="E52" s="203"/>
      <c r="F52" s="203"/>
      <c r="G52" s="203"/>
      <c r="H52" s="203"/>
      <c r="I52" s="203"/>
      <c r="J52" s="203"/>
      <c r="K52" s="203"/>
      <c r="L52" s="203"/>
      <c r="M52" s="204"/>
      <c r="N52" s="227"/>
      <c r="O52" s="99"/>
      <c r="P52" s="188"/>
      <c r="Q52" s="188"/>
      <c r="R52" s="188"/>
      <c r="S52" s="188"/>
      <c r="T52" s="188"/>
      <c r="U52" s="188"/>
      <c r="V52" s="188"/>
      <c r="W52" s="188"/>
      <c r="X52" s="122"/>
    </row>
    <row r="53" spans="1:24" ht="15.75" customHeight="1">
      <c r="A53" s="86" t="s">
        <v>99</v>
      </c>
      <c r="B53" s="114" t="str">
        <f>'PLANEJAMENTO - Plano de Trabalh'!B54</f>
        <v>Estimular os docentes para envio de projetos em editais de bolsas da FACEPE</v>
      </c>
      <c r="C53" s="93" t="str">
        <f t="shared" ref="C53:C62" si="37">IF(C$45="Escolher item na lista suspensa","",C$45)</f>
        <v>Investir na qualidade da Pós-Graduação, diminuir a endogenia e reduzir assimetrias.</v>
      </c>
      <c r="D53" s="89" t="str">
        <f t="shared" ref="D53:E53" si="38">IF(D$45="O valor 'Escolher item na lista suspensa' não foi encontrado na avaliação de VLOOKUP.","",D$45)</f>
        <v>2.1.</v>
      </c>
      <c r="E53" s="88" t="str">
        <f t="shared" si="38"/>
        <v>OE 02 - Expandir e Consolidar cursos de Graduação, Pós-Graduação e da Educação Básica.</v>
      </c>
      <c r="F53" s="93" t="str">
        <f t="shared" ref="F53:G53" si="39">IF(F$45="Escolher item na lista suspensa","",F$45)</f>
        <v>Educação Básica</v>
      </c>
      <c r="G53" s="93" t="str">
        <f t="shared" si="39"/>
        <v>Impacto na sociedade</v>
      </c>
      <c r="H53" s="93" t="str">
        <f>'PLANEJAMENTO - Plano de Trabalh'!H54</f>
        <v>Não se aplica</v>
      </c>
      <c r="I53" s="90" t="str">
        <f>'PLANEJAMENTO - Plano de Trabalh'!$I54</f>
        <v>Alice Valença Araújo</v>
      </c>
      <c r="J53" s="82">
        <f>'PLANEJAMENTO - Plano de Trabalh'!$J54</f>
        <v>44958</v>
      </c>
      <c r="K53" s="82">
        <f>'PLANEJAMENTO - Plano de Trabalh'!$K54</f>
        <v>45657</v>
      </c>
      <c r="L53" s="82">
        <f>'PLANEJAMENTO - Plano de Trabalh'!$J54</f>
        <v>44958</v>
      </c>
      <c r="M53" s="275">
        <v>45627</v>
      </c>
      <c r="N53" s="106" t="s">
        <v>194</v>
      </c>
      <c r="O53" s="99"/>
      <c r="P53" s="188"/>
      <c r="Q53" s="188"/>
      <c r="R53" s="188"/>
      <c r="S53" s="188"/>
      <c r="T53" s="188"/>
      <c r="U53" s="188"/>
      <c r="V53" s="188"/>
      <c r="W53" s="188"/>
      <c r="X53" s="122"/>
    </row>
    <row r="54" spans="1:24" ht="15.75" customHeight="1">
      <c r="A54" s="86" t="s">
        <v>102</v>
      </c>
      <c r="B54" s="114" t="str">
        <f>'PLANEJAMENTO - Plano de Trabalh'!B55</f>
        <v>Orientar os docentes do programa a inserirem nas dissertacoes e projetos de pesquisa abordagens dentro da grande área de Fisiologia</v>
      </c>
      <c r="C54" s="93" t="str">
        <f t="shared" si="37"/>
        <v>Investir na qualidade da Pós-Graduação, diminuir a endogenia e reduzir assimetrias.</v>
      </c>
      <c r="D54" s="89" t="str">
        <f t="shared" ref="D54:E54" si="40">IF(D$45="O valor 'Escolher item na lista suspensa' não foi encontrado na avaliação de VLOOKUP.","",D$45)</f>
        <v>2.1.</v>
      </c>
      <c r="E54" s="88" t="str">
        <f t="shared" si="40"/>
        <v>OE 02 - Expandir e Consolidar cursos de Graduação, Pós-Graduação e da Educação Básica.</v>
      </c>
      <c r="F54" s="93" t="str">
        <f t="shared" ref="F54:G54" si="41">IF(F$45="Escolher item na lista suspensa","",F$45)</f>
        <v>Educação Básica</v>
      </c>
      <c r="G54" s="93" t="str">
        <f t="shared" si="41"/>
        <v>Impacto na sociedade</v>
      </c>
      <c r="H54" s="93" t="str">
        <f>'PLANEJAMENTO - Plano de Trabalh'!H55</f>
        <v>Não se aplica</v>
      </c>
      <c r="I54" s="90" t="str">
        <f>'PLANEJAMENTO - Plano de Trabalh'!$I55</f>
        <v>Thyago Moreira de Queiroz</v>
      </c>
      <c r="J54" s="82">
        <f>'PLANEJAMENTO - Plano de Trabalh'!$J55</f>
        <v>44958</v>
      </c>
      <c r="K54" s="82">
        <f>'PLANEJAMENTO - Plano de Trabalh'!$K55</f>
        <v>45657</v>
      </c>
      <c r="L54" s="275">
        <v>44562</v>
      </c>
      <c r="M54" s="275">
        <v>45627</v>
      </c>
      <c r="N54" s="106" t="s">
        <v>194</v>
      </c>
      <c r="O54" s="99"/>
      <c r="P54" s="188"/>
      <c r="Q54" s="188"/>
      <c r="R54" s="188"/>
      <c r="S54" s="188"/>
      <c r="T54" s="188"/>
      <c r="U54" s="188"/>
      <c r="V54" s="188"/>
      <c r="W54" s="188"/>
      <c r="X54" s="122"/>
    </row>
    <row r="55" spans="1:24" ht="15.75" customHeight="1">
      <c r="A55" s="86" t="s">
        <v>103</v>
      </c>
      <c r="B55" s="114" t="str">
        <f>'PLANEJAMENTO - Plano de Trabalh'!B56</f>
        <v xml:space="preserve">Participação em editais extra de bolsas da CAPES, CNPq </v>
      </c>
      <c r="C55" s="93" t="str">
        <f t="shared" si="37"/>
        <v>Investir na qualidade da Pós-Graduação, diminuir a endogenia e reduzir assimetrias.</v>
      </c>
      <c r="D55" s="89" t="str">
        <f t="shared" ref="D55:E55" si="42">IF(D$45="O valor 'Escolher item na lista suspensa' não foi encontrado na avaliação de VLOOKUP.","",D$45)</f>
        <v>2.1.</v>
      </c>
      <c r="E55" s="88" t="str">
        <f t="shared" si="42"/>
        <v>OE 02 - Expandir e Consolidar cursos de Graduação, Pós-Graduação e da Educação Básica.</v>
      </c>
      <c r="F55" s="93" t="str">
        <f t="shared" ref="F55:G55" si="43">IF(F$45="Escolher item na lista suspensa","",F$45)</f>
        <v>Educação Básica</v>
      </c>
      <c r="G55" s="93" t="str">
        <f t="shared" si="43"/>
        <v>Impacto na sociedade</v>
      </c>
      <c r="H55" s="93" t="str">
        <f>'PLANEJAMENTO - Plano de Trabalh'!H56</f>
        <v>Não se aplica</v>
      </c>
      <c r="I55" s="90" t="str">
        <f>'PLANEJAMENTO - Plano de Trabalh'!$I56</f>
        <v>Thyago Moreira de Queiroz</v>
      </c>
      <c r="J55" s="82">
        <f>'PLANEJAMENTO - Plano de Trabalh'!$J56</f>
        <v>44958</v>
      </c>
      <c r="K55" s="82">
        <f>'PLANEJAMENTO - Plano de Trabalh'!$K56</f>
        <v>45657</v>
      </c>
      <c r="L55" s="275">
        <v>44562</v>
      </c>
      <c r="M55" s="275">
        <v>45627</v>
      </c>
      <c r="N55" s="106" t="s">
        <v>194</v>
      </c>
      <c r="O55" s="99"/>
      <c r="P55" s="188"/>
      <c r="Q55" s="188"/>
      <c r="R55" s="188"/>
      <c r="S55" s="188"/>
      <c r="T55" s="188"/>
      <c r="U55" s="188"/>
      <c r="V55" s="188"/>
      <c r="W55" s="188"/>
      <c r="X55" s="122"/>
    </row>
    <row r="56" spans="1:24" ht="15.75" customHeight="1">
      <c r="A56" s="86" t="s">
        <v>104</v>
      </c>
      <c r="B56" s="114" t="str">
        <f>'PLANEJAMENTO - Plano de Trabalh'!B57</f>
        <v>Estímulo de participação de docentes aos editais de Fomento de Pesquisa com ppossibilidade de bolsas e recursos</v>
      </c>
      <c r="C56" s="93" t="str">
        <f t="shared" si="37"/>
        <v>Investir na qualidade da Pós-Graduação, diminuir a endogenia e reduzir assimetrias.</v>
      </c>
      <c r="D56" s="89" t="str">
        <f t="shared" ref="D56:E56" si="44">IF(D$45="O valor 'Escolher item na lista suspensa' não foi encontrado na avaliação de VLOOKUP.","",D$45)</f>
        <v>2.1.</v>
      </c>
      <c r="E56" s="88" t="str">
        <f t="shared" si="44"/>
        <v>OE 02 - Expandir e Consolidar cursos de Graduação, Pós-Graduação e da Educação Básica.</v>
      </c>
      <c r="F56" s="93" t="str">
        <f t="shared" ref="F56:G56" si="45">IF(F$45="Escolher item na lista suspensa","",F$45)</f>
        <v>Educação Básica</v>
      </c>
      <c r="G56" s="93" t="str">
        <f t="shared" si="45"/>
        <v>Impacto na sociedade</v>
      </c>
      <c r="H56" s="93" t="str">
        <f>'PLANEJAMENTO - Plano de Trabalh'!H57</f>
        <v>Escolher item na lista suspensa</v>
      </c>
      <c r="I56" s="90" t="str">
        <f>'PLANEJAMENTO - Plano de Trabalh'!$I57</f>
        <v>Escolher na lista suspensa</v>
      </c>
      <c r="J56" s="82">
        <f>'PLANEJAMENTO - Plano de Trabalh'!$J57</f>
        <v>0</v>
      </c>
      <c r="K56" s="82">
        <f>'PLANEJAMENTO - Plano de Trabalh'!$K57</f>
        <v>0</v>
      </c>
      <c r="L56" s="81">
        <f>'PLANEJAMENTO - Plano de Trabalh'!$L57</f>
        <v>0</v>
      </c>
      <c r="M56" s="81">
        <f>'PLANEJAMENTO - Plano de Trabalh'!$M57</f>
        <v>0</v>
      </c>
      <c r="N56" s="106" t="s">
        <v>156</v>
      </c>
      <c r="O56" s="99"/>
      <c r="P56" s="188"/>
      <c r="Q56" s="188"/>
      <c r="R56" s="188"/>
      <c r="S56" s="188"/>
      <c r="T56" s="188"/>
      <c r="U56" s="188"/>
      <c r="V56" s="188"/>
      <c r="W56" s="188"/>
      <c r="X56" s="122"/>
    </row>
    <row r="57" spans="1:24" ht="15.75" customHeight="1">
      <c r="A57" s="86" t="s">
        <v>105</v>
      </c>
      <c r="B57" s="114">
        <f>'PLANEJAMENTO - Plano de Trabalh'!B58</f>
        <v>0</v>
      </c>
      <c r="C57" s="93" t="str">
        <f t="shared" si="37"/>
        <v>Investir na qualidade da Pós-Graduação, diminuir a endogenia e reduzir assimetrias.</v>
      </c>
      <c r="D57" s="89" t="str">
        <f t="shared" ref="D57:E57" si="46">IF(D$45="O valor 'Escolher item na lista suspensa' não foi encontrado na avaliação de VLOOKUP.","",D$45)</f>
        <v>2.1.</v>
      </c>
      <c r="E57" s="88" t="str">
        <f t="shared" si="46"/>
        <v>OE 02 - Expandir e Consolidar cursos de Graduação, Pós-Graduação e da Educação Básica.</v>
      </c>
      <c r="F57" s="93" t="str">
        <f t="shared" ref="F57:G57" si="47">IF(F$45="Escolher item na lista suspensa","",F$45)</f>
        <v>Educação Básica</v>
      </c>
      <c r="G57" s="93" t="str">
        <f t="shared" si="47"/>
        <v>Impacto na sociedade</v>
      </c>
      <c r="H57" s="93" t="str">
        <f>'PLANEJAMENTO - Plano de Trabalh'!H58</f>
        <v>Escolher item na lista suspensa</v>
      </c>
      <c r="I57" s="90" t="str">
        <f>'PLANEJAMENTO - Plano de Trabalh'!$I58</f>
        <v>Escolher na lista suspensa</v>
      </c>
      <c r="J57" s="82">
        <f>'PLANEJAMENTO - Plano de Trabalh'!$J58</f>
        <v>0</v>
      </c>
      <c r="K57" s="82">
        <f>'PLANEJAMENTO - Plano de Trabalh'!$K58</f>
        <v>0</v>
      </c>
      <c r="L57" s="81">
        <f>'PLANEJAMENTO - Plano de Trabalh'!$L58</f>
        <v>0</v>
      </c>
      <c r="M57" s="81">
        <f>'PLANEJAMENTO - Plano de Trabalh'!$M58</f>
        <v>0</v>
      </c>
      <c r="N57" s="106" t="s">
        <v>156</v>
      </c>
      <c r="O57" s="99"/>
      <c r="P57" s="188"/>
      <c r="Q57" s="188"/>
      <c r="R57" s="188"/>
      <c r="S57" s="188"/>
      <c r="T57" s="188"/>
      <c r="U57" s="188"/>
      <c r="V57" s="188"/>
      <c r="W57" s="188"/>
      <c r="X57" s="122"/>
    </row>
    <row r="58" spans="1:24" ht="15.75" customHeight="1">
      <c r="A58" s="86" t="s">
        <v>106</v>
      </c>
      <c r="B58" s="114">
        <f>'PLANEJAMENTO - Plano de Trabalh'!B59</f>
        <v>0</v>
      </c>
      <c r="C58" s="93" t="str">
        <f t="shared" si="37"/>
        <v>Investir na qualidade da Pós-Graduação, diminuir a endogenia e reduzir assimetrias.</v>
      </c>
      <c r="D58" s="89" t="str">
        <f t="shared" ref="D58:E58" si="48">IF(D$45="O valor 'Escolher item na lista suspensa' não foi encontrado na avaliação de VLOOKUP.","",D$45)</f>
        <v>2.1.</v>
      </c>
      <c r="E58" s="88" t="str">
        <f t="shared" si="48"/>
        <v>OE 02 - Expandir e Consolidar cursos de Graduação, Pós-Graduação e da Educação Básica.</v>
      </c>
      <c r="F58" s="93" t="str">
        <f t="shared" ref="F58:G58" si="49">IF(F$45="Escolher item na lista suspensa","",F$45)</f>
        <v>Educação Básica</v>
      </c>
      <c r="G58" s="93" t="str">
        <f t="shared" si="49"/>
        <v>Impacto na sociedade</v>
      </c>
      <c r="H58" s="93" t="str">
        <f>'PLANEJAMENTO - Plano de Trabalh'!H59</f>
        <v>Escolher item na lista suspensa</v>
      </c>
      <c r="I58" s="90" t="str">
        <f>'PLANEJAMENTO - Plano de Trabalh'!$I59</f>
        <v>Escolher na lista suspensa</v>
      </c>
      <c r="J58" s="82">
        <f>'PLANEJAMENTO - Plano de Trabalh'!$J59</f>
        <v>0</v>
      </c>
      <c r="K58" s="82">
        <f>'PLANEJAMENTO - Plano de Trabalh'!$K59</f>
        <v>0</v>
      </c>
      <c r="L58" s="81">
        <f>'PLANEJAMENTO - Plano de Trabalh'!$L59</f>
        <v>0</v>
      </c>
      <c r="M58" s="81">
        <f>'PLANEJAMENTO - Plano de Trabalh'!$M59</f>
        <v>0</v>
      </c>
      <c r="N58" s="106" t="s">
        <v>156</v>
      </c>
      <c r="P58" s="188"/>
      <c r="Q58" s="188"/>
      <c r="R58" s="188"/>
      <c r="S58" s="188"/>
      <c r="T58" s="188"/>
      <c r="U58" s="188"/>
      <c r="V58" s="188"/>
      <c r="W58" s="188"/>
      <c r="X58" s="122"/>
    </row>
    <row r="59" spans="1:24" ht="15.75" customHeight="1">
      <c r="A59" s="86" t="s">
        <v>107</v>
      </c>
      <c r="B59" s="114">
        <f>'PLANEJAMENTO - Plano de Trabalh'!B60</f>
        <v>0</v>
      </c>
      <c r="C59" s="93" t="str">
        <f t="shared" si="37"/>
        <v>Investir na qualidade da Pós-Graduação, diminuir a endogenia e reduzir assimetrias.</v>
      </c>
      <c r="D59" s="89" t="str">
        <f t="shared" ref="D59:E59" si="50">IF(D$45="O valor 'Escolher item na lista suspensa' não foi encontrado na avaliação de VLOOKUP.","",D$45)</f>
        <v>2.1.</v>
      </c>
      <c r="E59" s="88" t="str">
        <f t="shared" si="50"/>
        <v>OE 02 - Expandir e Consolidar cursos de Graduação, Pós-Graduação e da Educação Básica.</v>
      </c>
      <c r="F59" s="93" t="str">
        <f t="shared" ref="F59:G59" si="51">IF(F$45="Escolher item na lista suspensa","",F$45)</f>
        <v>Educação Básica</v>
      </c>
      <c r="G59" s="93" t="str">
        <f t="shared" si="51"/>
        <v>Impacto na sociedade</v>
      </c>
      <c r="H59" s="93" t="str">
        <f>'PLANEJAMENTO - Plano de Trabalh'!H60</f>
        <v>Escolher item na lista suspensa</v>
      </c>
      <c r="I59" s="90" t="str">
        <f>'PLANEJAMENTO - Plano de Trabalh'!$I60</f>
        <v>Escolher na lista suspensa</v>
      </c>
      <c r="J59" s="82">
        <f>'PLANEJAMENTO - Plano de Trabalh'!$J60</f>
        <v>0</v>
      </c>
      <c r="K59" s="82">
        <f>'PLANEJAMENTO - Plano de Trabalh'!$K60</f>
        <v>0</v>
      </c>
      <c r="L59" s="81">
        <f>'PLANEJAMENTO - Plano de Trabalh'!$L60</f>
        <v>0</v>
      </c>
      <c r="M59" s="81">
        <f>'PLANEJAMENTO - Plano de Trabalh'!$M60</f>
        <v>0</v>
      </c>
      <c r="N59" s="106" t="s">
        <v>156</v>
      </c>
      <c r="P59" s="188"/>
      <c r="Q59" s="188"/>
      <c r="R59" s="188"/>
      <c r="S59" s="188"/>
      <c r="T59" s="188"/>
      <c r="U59" s="188"/>
      <c r="V59" s="188"/>
      <c r="W59" s="188"/>
      <c r="X59" s="122"/>
    </row>
    <row r="60" spans="1:24" ht="15.75" customHeight="1">
      <c r="A60" s="86" t="s">
        <v>108</v>
      </c>
      <c r="B60" s="114">
        <f>'PLANEJAMENTO - Plano de Trabalh'!B61</f>
        <v>0</v>
      </c>
      <c r="C60" s="93" t="str">
        <f t="shared" si="37"/>
        <v>Investir na qualidade da Pós-Graduação, diminuir a endogenia e reduzir assimetrias.</v>
      </c>
      <c r="D60" s="89" t="str">
        <f t="shared" ref="D60:E60" si="52">IF(D$45="O valor 'Escolher item na lista suspensa' não foi encontrado na avaliação de VLOOKUP.","",D$45)</f>
        <v>2.1.</v>
      </c>
      <c r="E60" s="88" t="str">
        <f t="shared" si="52"/>
        <v>OE 02 - Expandir e Consolidar cursos de Graduação, Pós-Graduação e da Educação Básica.</v>
      </c>
      <c r="F60" s="93" t="str">
        <f t="shared" ref="F60:G60" si="53">IF(F$45="Escolher item na lista suspensa","",F$45)</f>
        <v>Educação Básica</v>
      </c>
      <c r="G60" s="93" t="str">
        <f t="shared" si="53"/>
        <v>Impacto na sociedade</v>
      </c>
      <c r="H60" s="93" t="str">
        <f>'PLANEJAMENTO - Plano de Trabalh'!H61</f>
        <v>Escolher item na lista suspensa</v>
      </c>
      <c r="I60" s="90" t="str">
        <f>'PLANEJAMENTO - Plano de Trabalh'!$I61</f>
        <v>Escolher na lista suspensa</v>
      </c>
      <c r="J60" s="82">
        <f>'PLANEJAMENTO - Plano de Trabalh'!$J61</f>
        <v>0</v>
      </c>
      <c r="K60" s="82">
        <f>'PLANEJAMENTO - Plano de Trabalh'!$K61</f>
        <v>0</v>
      </c>
      <c r="L60" s="81">
        <f>'PLANEJAMENTO - Plano de Trabalh'!$L61</f>
        <v>0</v>
      </c>
      <c r="M60" s="81">
        <f>'PLANEJAMENTO - Plano de Trabalh'!$M61</f>
        <v>0</v>
      </c>
      <c r="N60" s="106" t="s">
        <v>156</v>
      </c>
      <c r="P60" s="188"/>
      <c r="Q60" s="188"/>
      <c r="R60" s="188"/>
      <c r="S60" s="188"/>
      <c r="T60" s="188"/>
      <c r="U60" s="188"/>
      <c r="V60" s="188"/>
      <c r="W60" s="188"/>
      <c r="X60" s="122"/>
    </row>
    <row r="61" spans="1:24" ht="15.75" customHeight="1">
      <c r="A61" s="86" t="s">
        <v>109</v>
      </c>
      <c r="B61" s="114">
        <f>'PLANEJAMENTO - Plano de Trabalh'!B62</f>
        <v>0</v>
      </c>
      <c r="C61" s="93" t="str">
        <f t="shared" si="37"/>
        <v>Investir na qualidade da Pós-Graduação, diminuir a endogenia e reduzir assimetrias.</v>
      </c>
      <c r="D61" s="89" t="str">
        <f t="shared" ref="D61:E61" si="54">IF(D$45="O valor 'Escolher item na lista suspensa' não foi encontrado na avaliação de VLOOKUP.","",D$45)</f>
        <v>2.1.</v>
      </c>
      <c r="E61" s="88" t="str">
        <f t="shared" si="54"/>
        <v>OE 02 - Expandir e Consolidar cursos de Graduação, Pós-Graduação e da Educação Básica.</v>
      </c>
      <c r="F61" s="93" t="str">
        <f t="shared" ref="F61:G61" si="55">IF(F$45="Escolher item na lista suspensa","",F$45)</f>
        <v>Educação Básica</v>
      </c>
      <c r="G61" s="93" t="str">
        <f t="shared" si="55"/>
        <v>Impacto na sociedade</v>
      </c>
      <c r="H61" s="93" t="str">
        <f>'PLANEJAMENTO - Plano de Trabalh'!H62</f>
        <v>Escolher item na lista suspensa</v>
      </c>
      <c r="I61" s="90" t="str">
        <f>'PLANEJAMENTO - Plano de Trabalh'!$I62</f>
        <v>Escolher na lista suspensa</v>
      </c>
      <c r="J61" s="82">
        <f>'PLANEJAMENTO - Plano de Trabalh'!$J62</f>
        <v>0</v>
      </c>
      <c r="K61" s="82">
        <f>'PLANEJAMENTO - Plano de Trabalh'!$K62</f>
        <v>0</v>
      </c>
      <c r="L61" s="81">
        <f>'PLANEJAMENTO - Plano de Trabalh'!$L62</f>
        <v>0</v>
      </c>
      <c r="M61" s="81">
        <f>'PLANEJAMENTO - Plano de Trabalh'!$M62</f>
        <v>0</v>
      </c>
      <c r="N61" s="106" t="s">
        <v>156</v>
      </c>
      <c r="P61" s="188"/>
      <c r="Q61" s="188"/>
      <c r="R61" s="188"/>
      <c r="S61" s="188"/>
      <c r="T61" s="188"/>
      <c r="U61" s="188"/>
      <c r="V61" s="188"/>
      <c r="W61" s="188"/>
      <c r="X61" s="122"/>
    </row>
    <row r="62" spans="1:24" ht="15.75" customHeight="1">
      <c r="A62" s="86" t="s">
        <v>110</v>
      </c>
      <c r="B62" s="114">
        <f>'PLANEJAMENTO - Plano de Trabalh'!B63</f>
        <v>0</v>
      </c>
      <c r="C62" s="93" t="str">
        <f t="shared" si="37"/>
        <v>Investir na qualidade da Pós-Graduação, diminuir a endogenia e reduzir assimetrias.</v>
      </c>
      <c r="D62" s="89" t="str">
        <f t="shared" ref="D62:E62" si="56">IF(D$45="O valor 'Escolher item na lista suspensa' não foi encontrado na avaliação de VLOOKUP.","",D$45)</f>
        <v>2.1.</v>
      </c>
      <c r="E62" s="88" t="str">
        <f t="shared" si="56"/>
        <v>OE 02 - Expandir e Consolidar cursos de Graduação, Pós-Graduação e da Educação Básica.</v>
      </c>
      <c r="F62" s="93" t="str">
        <f t="shared" ref="F62:G62" si="57">IF(F$45="Escolher item na lista suspensa","",F$45)</f>
        <v>Educação Básica</v>
      </c>
      <c r="G62" s="93" t="str">
        <f t="shared" si="57"/>
        <v>Impacto na sociedade</v>
      </c>
      <c r="H62" s="93" t="str">
        <f>'PLANEJAMENTO - Plano de Trabalh'!H63</f>
        <v>Escolher item na lista suspensa</v>
      </c>
      <c r="I62" s="90" t="str">
        <f>'PLANEJAMENTO - Plano de Trabalh'!$I63</f>
        <v>Escolher na lista suspensa</v>
      </c>
      <c r="J62" s="82">
        <f>'PLANEJAMENTO - Plano de Trabalh'!$J63</f>
        <v>0</v>
      </c>
      <c r="K62" s="82">
        <f>'PLANEJAMENTO - Plano de Trabalh'!$K63</f>
        <v>0</v>
      </c>
      <c r="L62" s="124">
        <f>'PLANEJAMENTO - Plano de Trabalh'!$L63</f>
        <v>0</v>
      </c>
      <c r="M62" s="124">
        <f>'PLANEJAMENTO - Plano de Trabalh'!$M63</f>
        <v>0</v>
      </c>
      <c r="N62" s="106" t="s">
        <v>156</v>
      </c>
      <c r="P62" s="188"/>
      <c r="Q62" s="188"/>
      <c r="R62" s="188"/>
      <c r="S62" s="188"/>
      <c r="T62" s="188"/>
      <c r="U62" s="188"/>
      <c r="V62" s="188"/>
      <c r="W62" s="188"/>
      <c r="X62" s="122"/>
    </row>
    <row r="63" spans="1:24" ht="15.75" customHeight="1">
      <c r="A63" s="221" t="s">
        <v>21</v>
      </c>
      <c r="B63" s="222"/>
      <c r="C63" s="230" t="s">
        <v>147</v>
      </c>
      <c r="D63" s="224"/>
      <c r="E63" s="225"/>
      <c r="F63" s="226" t="s">
        <v>77</v>
      </c>
      <c r="G63" s="226" t="s">
        <v>78</v>
      </c>
      <c r="H63" s="229" t="s">
        <v>148</v>
      </c>
      <c r="I63" s="226" t="str">
        <f>'PLANEJAMENTO - Plano de Trabalh'!$I64</f>
        <v>Integrante da Comissão responsável pelo Objetivo/Atividade</v>
      </c>
      <c r="J63" s="238" t="str">
        <f>'PLANEJAMENTO - Plano de Trabalh'!$J64</f>
        <v>Prazos Previstos</v>
      </c>
      <c r="K63" s="204"/>
      <c r="L63" s="238" t="s">
        <v>149</v>
      </c>
      <c r="M63" s="204"/>
      <c r="N63" s="245"/>
      <c r="P63" s="240" t="s">
        <v>143</v>
      </c>
      <c r="Q63" s="241" t="s">
        <v>158</v>
      </c>
      <c r="R63" s="242" t="s">
        <v>145</v>
      </c>
      <c r="S63" s="243" t="s">
        <v>146</v>
      </c>
      <c r="T63" s="192"/>
      <c r="U63" s="192"/>
      <c r="V63" s="192"/>
      <c r="W63" s="193"/>
      <c r="X63" s="244" t="s">
        <v>151</v>
      </c>
    </row>
    <row r="64" spans="1:24" ht="33" customHeight="1">
      <c r="A64" s="202"/>
      <c r="B64" s="204"/>
      <c r="C64" s="76" t="s">
        <v>82</v>
      </c>
      <c r="D64" s="76" t="s">
        <v>165</v>
      </c>
      <c r="E64" s="76" t="s">
        <v>166</v>
      </c>
      <c r="F64" s="227"/>
      <c r="G64" s="227"/>
      <c r="H64" s="228"/>
      <c r="I64" s="227"/>
      <c r="J64" s="76" t="str">
        <f>'PLANEJAMENTO - Plano de Trabalh'!$J65</f>
        <v>Dt. Início</v>
      </c>
      <c r="K64" s="76" t="str">
        <f>'PLANEJAMENTO - Plano de Trabalh'!$K65</f>
        <v>Dt. Término</v>
      </c>
      <c r="L64" s="76" t="s">
        <v>85</v>
      </c>
      <c r="M64" s="76" t="s">
        <v>86</v>
      </c>
      <c r="N64" s="227"/>
      <c r="P64" s="228"/>
      <c r="Q64" s="201"/>
      <c r="R64" s="201"/>
      <c r="S64" s="102">
        <v>45383</v>
      </c>
      <c r="T64" s="102">
        <v>45505</v>
      </c>
      <c r="U64" s="102">
        <v>45627</v>
      </c>
      <c r="V64" s="103" t="s">
        <v>154</v>
      </c>
      <c r="W64" s="100" t="s">
        <v>155</v>
      </c>
      <c r="X64" s="201"/>
    </row>
    <row r="65" spans="1:24" ht="30.75" customHeight="1">
      <c r="A65" s="77" t="s">
        <v>126</v>
      </c>
      <c r="B65" s="121" t="str">
        <f>'PLANEJAMENTO - Plano de Trabalh'!B66</f>
        <v xml:space="preserve">Inserir o Objetivo 4 aqui. </v>
      </c>
      <c r="C65" s="78" t="str">
        <f>'PLANEJAMENTO - Plano de Trabalh'!C$66</f>
        <v>Escolher item na lista suspensa</v>
      </c>
      <c r="D65" s="79">
        <f>VLOOKUP(C65,AUX!I$3:L$11,2,0)</f>
        <v>0</v>
      </c>
      <c r="E65" s="80">
        <f>VLOOKUP(C65,AUX!I$3:L$11,4,0)</f>
        <v>0</v>
      </c>
      <c r="F65" s="81" t="s">
        <v>89</v>
      </c>
      <c r="G65" s="81" t="s">
        <v>3</v>
      </c>
      <c r="H65" s="228"/>
      <c r="I65" s="90" t="str">
        <f>'PLANEJAMENTO - Plano de Trabalh'!$I66</f>
        <v>Escolher na lista suspensa</v>
      </c>
      <c r="J65" s="82">
        <f>'PLANEJAMENTO - Plano de Trabalh'!$J66</f>
        <v>0</v>
      </c>
      <c r="K65" s="82">
        <f>'PLANEJAMENTO - Plano de Trabalh'!$K66</f>
        <v>0</v>
      </c>
      <c r="L65" s="81">
        <f>'PLANEJAMENTO - Plano de Trabalh'!$L66</f>
        <v>0</v>
      </c>
      <c r="M65" s="81">
        <f>'PLANEJAMENTO - Plano de Trabalh'!$M66</f>
        <v>0</v>
      </c>
      <c r="N65" s="106" t="s">
        <v>156</v>
      </c>
      <c r="P65" s="108"/>
      <c r="Q65" s="109"/>
      <c r="R65" s="125"/>
      <c r="S65" s="108"/>
      <c r="T65" s="108"/>
      <c r="U65" s="108"/>
      <c r="V65" s="111" t="str">
        <f>IFERROR(((S65+T65+U65)/Q65),"")</f>
        <v/>
      </c>
      <c r="W65" s="112">
        <f>SUM(P65,S65,T65,U65)</f>
        <v>0</v>
      </c>
      <c r="X65" s="108"/>
    </row>
    <row r="66" spans="1:24" ht="15.75" customHeight="1">
      <c r="A66" s="83" t="s">
        <v>91</v>
      </c>
      <c r="B66" s="114" t="str">
        <f>'PLANEJAMENTO - Plano de Trabalh'!B67</f>
        <v>Inserir a Meta aqui.  Se houver mais de uma Meta - no máximo de 3 - utilizar os espaços, abaixo, até a Meta 3.</v>
      </c>
      <c r="C66" s="218">
        <f>'PLANEJAMENTO - Plano de Trabalh'!$I67</f>
        <v>0</v>
      </c>
      <c r="D66" s="198"/>
      <c r="E66" s="198"/>
      <c r="F66" s="198"/>
      <c r="G66" s="198"/>
      <c r="H66" s="198"/>
      <c r="I66" s="198"/>
      <c r="J66" s="198"/>
      <c r="K66" s="198"/>
      <c r="L66" s="198"/>
      <c r="M66" s="199"/>
      <c r="N66" s="245"/>
      <c r="P66" s="239"/>
      <c r="Q66" s="188"/>
      <c r="R66" s="188"/>
      <c r="S66" s="188"/>
      <c r="T66" s="188"/>
      <c r="U66" s="188"/>
      <c r="V66" s="188"/>
      <c r="W66" s="201"/>
      <c r="X66" s="108"/>
    </row>
    <row r="67" spans="1:24" ht="15.75" customHeight="1">
      <c r="A67" s="83" t="s">
        <v>93</v>
      </c>
      <c r="B67" s="114">
        <f>'PLANEJAMENTO - Plano de Trabalh'!B68</f>
        <v>0</v>
      </c>
      <c r="C67" s="200"/>
      <c r="D67" s="188"/>
      <c r="E67" s="188"/>
      <c r="F67" s="188"/>
      <c r="G67" s="188"/>
      <c r="H67" s="188"/>
      <c r="I67" s="188"/>
      <c r="J67" s="188"/>
      <c r="K67" s="188"/>
      <c r="L67" s="188"/>
      <c r="M67" s="201"/>
      <c r="N67" s="228"/>
      <c r="P67" s="188"/>
      <c r="Q67" s="188"/>
      <c r="R67" s="188"/>
      <c r="S67" s="188"/>
      <c r="T67" s="188"/>
      <c r="U67" s="188"/>
      <c r="V67" s="188"/>
      <c r="W67" s="201"/>
      <c r="X67" s="108"/>
    </row>
    <row r="68" spans="1:24" ht="15.75" customHeight="1">
      <c r="A68" s="83" t="s">
        <v>94</v>
      </c>
      <c r="B68" s="114">
        <f>'PLANEJAMENTO - Plano de Trabalh'!B69</f>
        <v>0</v>
      </c>
      <c r="C68" s="200"/>
      <c r="D68" s="188"/>
      <c r="E68" s="188"/>
      <c r="F68" s="188"/>
      <c r="G68" s="188"/>
      <c r="H68" s="188"/>
      <c r="I68" s="188"/>
      <c r="J68" s="188"/>
      <c r="K68" s="188"/>
      <c r="L68" s="188"/>
      <c r="M68" s="201"/>
      <c r="N68" s="228"/>
      <c r="P68" s="188"/>
      <c r="Q68" s="188"/>
      <c r="R68" s="188"/>
      <c r="S68" s="188"/>
      <c r="T68" s="188"/>
      <c r="U68" s="188"/>
      <c r="V68" s="188"/>
      <c r="W68" s="201"/>
      <c r="X68" s="108"/>
    </row>
    <row r="69" spans="1:24" ht="15.75" customHeight="1">
      <c r="A69" s="83" t="s">
        <v>95</v>
      </c>
      <c r="B69" s="114" t="str">
        <f>'PLANEJAMENTO - Plano de Trabalh'!B70</f>
        <v>Inserir o Indicador aqui.  Se houver mais de um, utilizar os espaços, abaixo, até o Indicador 2 ou 3.</v>
      </c>
      <c r="C69" s="200"/>
      <c r="D69" s="188"/>
      <c r="E69" s="188"/>
      <c r="F69" s="188"/>
      <c r="G69" s="188"/>
      <c r="H69" s="188"/>
      <c r="I69" s="188"/>
      <c r="J69" s="188"/>
      <c r="K69" s="188"/>
      <c r="L69" s="188"/>
      <c r="M69" s="201"/>
      <c r="N69" s="228"/>
      <c r="P69" s="188"/>
      <c r="Q69" s="188"/>
      <c r="R69" s="188"/>
      <c r="S69" s="188"/>
      <c r="T69" s="188"/>
      <c r="U69" s="188"/>
      <c r="V69" s="188"/>
      <c r="W69" s="201"/>
      <c r="X69" s="108"/>
    </row>
    <row r="70" spans="1:24" ht="15.75" customHeight="1">
      <c r="A70" s="83" t="s">
        <v>96</v>
      </c>
      <c r="B70" s="114">
        <f>'PLANEJAMENTO - Plano de Trabalh'!B71</f>
        <v>0</v>
      </c>
      <c r="C70" s="200"/>
      <c r="D70" s="188"/>
      <c r="E70" s="188"/>
      <c r="F70" s="188"/>
      <c r="G70" s="188"/>
      <c r="H70" s="188"/>
      <c r="I70" s="188"/>
      <c r="J70" s="188"/>
      <c r="K70" s="188"/>
      <c r="L70" s="188"/>
      <c r="M70" s="201"/>
      <c r="N70" s="228"/>
      <c r="P70" s="188"/>
      <c r="Q70" s="188"/>
      <c r="R70" s="188"/>
      <c r="S70" s="188"/>
      <c r="T70" s="188"/>
      <c r="U70" s="188"/>
      <c r="V70" s="188"/>
      <c r="W70" s="201"/>
      <c r="X70" s="108"/>
    </row>
    <row r="71" spans="1:24" ht="15.75" customHeight="1">
      <c r="A71" s="83" t="s">
        <v>97</v>
      </c>
      <c r="B71" s="114">
        <f>'PLANEJAMENTO - Plano de Trabalh'!B72</f>
        <v>0</v>
      </c>
      <c r="C71" s="200"/>
      <c r="D71" s="188"/>
      <c r="E71" s="188"/>
      <c r="F71" s="188"/>
      <c r="G71" s="188"/>
      <c r="H71" s="188"/>
      <c r="I71" s="188"/>
      <c r="J71" s="188"/>
      <c r="K71" s="188"/>
      <c r="L71" s="188"/>
      <c r="M71" s="201"/>
      <c r="N71" s="228"/>
      <c r="P71" s="188"/>
      <c r="Q71" s="188"/>
      <c r="R71" s="188"/>
      <c r="S71" s="188"/>
      <c r="T71" s="188"/>
      <c r="U71" s="188"/>
      <c r="V71" s="188"/>
      <c r="W71" s="201"/>
      <c r="X71" s="108"/>
    </row>
    <row r="72" spans="1:24" ht="15.75" customHeight="1">
      <c r="A72" s="220" t="s">
        <v>21</v>
      </c>
      <c r="B72" s="193"/>
      <c r="C72" s="202"/>
      <c r="D72" s="203"/>
      <c r="E72" s="203"/>
      <c r="F72" s="203"/>
      <c r="G72" s="203"/>
      <c r="H72" s="203"/>
      <c r="I72" s="203"/>
      <c r="J72" s="203"/>
      <c r="K72" s="203"/>
      <c r="L72" s="203"/>
      <c r="M72" s="204"/>
      <c r="N72" s="227"/>
      <c r="P72" s="188"/>
      <c r="Q72" s="188"/>
      <c r="R72" s="188"/>
      <c r="S72" s="188"/>
      <c r="T72" s="188"/>
      <c r="U72" s="188"/>
      <c r="V72" s="188"/>
      <c r="W72" s="201"/>
      <c r="X72" s="108"/>
    </row>
    <row r="73" spans="1:24" ht="15.75" customHeight="1">
      <c r="A73" s="86" t="s">
        <v>99</v>
      </c>
      <c r="B73" s="114" t="str">
        <f>'PLANEJAMENTO - Plano de Trabalh'!B74</f>
        <v>Inserir a Iniciativa aqui. Se houver mais de uma, utilizar os espaços, abaixo, até a Iniciativa 10.</v>
      </c>
      <c r="C73" s="93" t="str">
        <f t="shared" ref="C73:C82" si="58">IF(C$65="Escolher item na lista suspensa","",C$65)</f>
        <v/>
      </c>
      <c r="D73" s="89">
        <f t="shared" ref="D73:E73" si="59">IF(D$65="O valor 'Escolher item na lista suspensa' não foi encontrado na avaliação de VLOOKUP.","",D$65)</f>
        <v>0</v>
      </c>
      <c r="E73" s="88">
        <f t="shared" si="59"/>
        <v>0</v>
      </c>
      <c r="F73" s="93" t="str">
        <f t="shared" ref="F73:G73" si="60">IF(F$65="Escolher item na lista suspensa","",F$65)</f>
        <v>Apoio à Produção Docente e Discente</v>
      </c>
      <c r="G73" s="93" t="str">
        <f t="shared" si="60"/>
        <v>Programa</v>
      </c>
      <c r="H73" s="93" t="str">
        <f>'PLANEJAMENTO - Plano de Trabalh'!H74</f>
        <v>Escolher item na lista suspensa</v>
      </c>
      <c r="I73" s="90" t="str">
        <f>'PLANEJAMENTO - Plano de Trabalh'!$I74</f>
        <v>Escolher na lista suspensa</v>
      </c>
      <c r="J73" s="82">
        <f>'PLANEJAMENTO - Plano de Trabalh'!$J74</f>
        <v>0</v>
      </c>
      <c r="K73" s="82">
        <f>'PLANEJAMENTO - Plano de Trabalh'!$K74</f>
        <v>0</v>
      </c>
      <c r="L73" s="81">
        <f>'PLANEJAMENTO - Plano de Trabalh'!$L74</f>
        <v>0</v>
      </c>
      <c r="M73" s="81">
        <f>'PLANEJAMENTO - Plano de Trabalh'!$M74</f>
        <v>0</v>
      </c>
      <c r="N73" s="106" t="s">
        <v>156</v>
      </c>
      <c r="P73" s="188"/>
      <c r="Q73" s="188"/>
      <c r="R73" s="188"/>
      <c r="S73" s="188"/>
      <c r="T73" s="188"/>
      <c r="U73" s="188"/>
      <c r="V73" s="188"/>
      <c r="W73" s="201"/>
      <c r="X73" s="108"/>
    </row>
    <row r="74" spans="1:24" ht="15.75" customHeight="1">
      <c r="A74" s="86" t="s">
        <v>102</v>
      </c>
      <c r="B74" s="114">
        <f>'PLANEJAMENTO - Plano de Trabalh'!B75</f>
        <v>0</v>
      </c>
      <c r="C74" s="93" t="str">
        <f t="shared" si="58"/>
        <v/>
      </c>
      <c r="D74" s="89">
        <f t="shared" ref="D74:E74" si="61">IF(D$65="O valor 'Escolher item na lista suspensa' não foi encontrado na avaliação de VLOOKUP.","",D$65)</f>
        <v>0</v>
      </c>
      <c r="E74" s="88">
        <f t="shared" si="61"/>
        <v>0</v>
      </c>
      <c r="F74" s="93" t="str">
        <f t="shared" ref="F74:G74" si="62">IF(F$65="Escolher item na lista suspensa","",F$65)</f>
        <v>Apoio à Produção Docente e Discente</v>
      </c>
      <c r="G74" s="93" t="str">
        <f t="shared" si="62"/>
        <v>Programa</v>
      </c>
      <c r="H74" s="93" t="str">
        <f>'PLANEJAMENTO - Plano de Trabalh'!H75</f>
        <v>Escolher item na lista suspensa</v>
      </c>
      <c r="I74" s="90" t="str">
        <f>'PLANEJAMENTO - Plano de Trabalh'!$I75</f>
        <v>Escolher na lista suspensa</v>
      </c>
      <c r="J74" s="82">
        <f>'PLANEJAMENTO - Plano de Trabalh'!$J75</f>
        <v>0</v>
      </c>
      <c r="K74" s="82">
        <f>'PLANEJAMENTO - Plano de Trabalh'!$K75</f>
        <v>0</v>
      </c>
      <c r="L74" s="81">
        <f>'PLANEJAMENTO - Plano de Trabalh'!$L75</f>
        <v>0</v>
      </c>
      <c r="M74" s="81">
        <f>'PLANEJAMENTO - Plano de Trabalh'!$M75</f>
        <v>0</v>
      </c>
      <c r="N74" s="106" t="s">
        <v>156</v>
      </c>
      <c r="P74" s="188"/>
      <c r="Q74" s="188"/>
      <c r="R74" s="188"/>
      <c r="S74" s="188"/>
      <c r="T74" s="188"/>
      <c r="U74" s="188"/>
      <c r="V74" s="188"/>
      <c r="W74" s="201"/>
      <c r="X74" s="108"/>
    </row>
    <row r="75" spans="1:24" ht="15.75" customHeight="1">
      <c r="A75" s="86" t="s">
        <v>103</v>
      </c>
      <c r="B75" s="114">
        <f>'PLANEJAMENTO - Plano de Trabalh'!B76</f>
        <v>0</v>
      </c>
      <c r="C75" s="93" t="str">
        <f t="shared" si="58"/>
        <v/>
      </c>
      <c r="D75" s="89">
        <f t="shared" ref="D75:E75" si="63">IF(D$65="O valor 'Escolher item na lista suspensa' não foi encontrado na avaliação de VLOOKUP.","",D$65)</f>
        <v>0</v>
      </c>
      <c r="E75" s="88">
        <f t="shared" si="63"/>
        <v>0</v>
      </c>
      <c r="F75" s="93" t="str">
        <f t="shared" ref="F75:G75" si="64">IF(F$65="Escolher item na lista suspensa","",F$65)</f>
        <v>Apoio à Produção Docente e Discente</v>
      </c>
      <c r="G75" s="93" t="str">
        <f t="shared" si="64"/>
        <v>Programa</v>
      </c>
      <c r="H75" s="93" t="str">
        <f>'PLANEJAMENTO - Plano de Trabalh'!H76</f>
        <v>Escolher item na lista suspensa</v>
      </c>
      <c r="I75" s="90" t="str">
        <f>'PLANEJAMENTO - Plano de Trabalh'!$I76</f>
        <v>Escolher na lista suspensa</v>
      </c>
      <c r="J75" s="82">
        <f>'PLANEJAMENTO - Plano de Trabalh'!$J76</f>
        <v>0</v>
      </c>
      <c r="K75" s="82">
        <f>'PLANEJAMENTO - Plano de Trabalh'!$K76</f>
        <v>0</v>
      </c>
      <c r="L75" s="81">
        <f>'PLANEJAMENTO - Plano de Trabalh'!$L76</f>
        <v>0</v>
      </c>
      <c r="M75" s="81">
        <f>'PLANEJAMENTO - Plano de Trabalh'!$M76</f>
        <v>0</v>
      </c>
      <c r="N75" s="106" t="s">
        <v>156</v>
      </c>
      <c r="P75" s="188"/>
      <c r="Q75" s="188"/>
      <c r="R75" s="188"/>
      <c r="S75" s="188"/>
      <c r="T75" s="188"/>
      <c r="U75" s="188"/>
      <c r="V75" s="188"/>
      <c r="W75" s="201"/>
      <c r="X75" s="108"/>
    </row>
    <row r="76" spans="1:24" ht="15.75" customHeight="1">
      <c r="A76" s="86" t="s">
        <v>104</v>
      </c>
      <c r="B76" s="114">
        <f>'PLANEJAMENTO - Plano de Trabalh'!B77</f>
        <v>0</v>
      </c>
      <c r="C76" s="93" t="str">
        <f t="shared" si="58"/>
        <v/>
      </c>
      <c r="D76" s="89">
        <f t="shared" ref="D76:E76" si="65">IF(D$65="O valor 'Escolher item na lista suspensa' não foi encontrado na avaliação de VLOOKUP.","",D$65)</f>
        <v>0</v>
      </c>
      <c r="E76" s="88">
        <f t="shared" si="65"/>
        <v>0</v>
      </c>
      <c r="F76" s="93" t="str">
        <f t="shared" ref="F76:G76" si="66">IF(F$65="Escolher item na lista suspensa","",F$65)</f>
        <v>Apoio à Produção Docente e Discente</v>
      </c>
      <c r="G76" s="93" t="str">
        <f t="shared" si="66"/>
        <v>Programa</v>
      </c>
      <c r="H76" s="93" t="str">
        <f>'PLANEJAMENTO - Plano de Trabalh'!H77</f>
        <v>Escolher item na lista suspensa</v>
      </c>
      <c r="I76" s="90" t="str">
        <f>'PLANEJAMENTO - Plano de Trabalh'!$I77</f>
        <v>Escolher na lista suspensa</v>
      </c>
      <c r="J76" s="82">
        <f>'PLANEJAMENTO - Plano de Trabalh'!$J77</f>
        <v>0</v>
      </c>
      <c r="K76" s="82">
        <f>'PLANEJAMENTO - Plano de Trabalh'!$K77</f>
        <v>0</v>
      </c>
      <c r="L76" s="81">
        <f>'PLANEJAMENTO - Plano de Trabalh'!$L77</f>
        <v>0</v>
      </c>
      <c r="M76" s="81">
        <f>'PLANEJAMENTO - Plano de Trabalh'!$M77</f>
        <v>0</v>
      </c>
      <c r="N76" s="106" t="s">
        <v>156</v>
      </c>
      <c r="P76" s="188"/>
      <c r="Q76" s="188"/>
      <c r="R76" s="188"/>
      <c r="S76" s="188"/>
      <c r="T76" s="188"/>
      <c r="U76" s="188"/>
      <c r="V76" s="188"/>
      <c r="W76" s="201"/>
      <c r="X76" s="126"/>
    </row>
    <row r="77" spans="1:24" ht="15.75" customHeight="1">
      <c r="A77" s="86" t="s">
        <v>105</v>
      </c>
      <c r="B77" s="114">
        <f>'PLANEJAMENTO - Plano de Trabalh'!B78</f>
        <v>0</v>
      </c>
      <c r="C77" s="93" t="str">
        <f t="shared" si="58"/>
        <v/>
      </c>
      <c r="D77" s="89">
        <f t="shared" ref="D77:E77" si="67">IF(D$65="O valor 'Escolher item na lista suspensa' não foi encontrado na avaliação de VLOOKUP.","",D$65)</f>
        <v>0</v>
      </c>
      <c r="E77" s="88">
        <f t="shared" si="67"/>
        <v>0</v>
      </c>
      <c r="F77" s="93" t="str">
        <f t="shared" ref="F77:G77" si="68">IF(F$65="Escolher item na lista suspensa","",F$65)</f>
        <v>Apoio à Produção Docente e Discente</v>
      </c>
      <c r="G77" s="93" t="str">
        <f t="shared" si="68"/>
        <v>Programa</v>
      </c>
      <c r="H77" s="93" t="str">
        <f>'PLANEJAMENTO - Plano de Trabalh'!H78</f>
        <v>Escolher item na lista suspensa</v>
      </c>
      <c r="I77" s="90" t="str">
        <f>'PLANEJAMENTO - Plano de Trabalh'!$I78</f>
        <v>Escolher na lista suspensa</v>
      </c>
      <c r="J77" s="82">
        <f>'PLANEJAMENTO - Plano de Trabalh'!$J78</f>
        <v>0</v>
      </c>
      <c r="K77" s="82">
        <f>'PLANEJAMENTO - Plano de Trabalh'!$K78</f>
        <v>0</v>
      </c>
      <c r="L77" s="81">
        <f>'PLANEJAMENTO - Plano de Trabalh'!$L78</f>
        <v>0</v>
      </c>
      <c r="M77" s="81">
        <f>'PLANEJAMENTO - Plano de Trabalh'!$M78</f>
        <v>0</v>
      </c>
      <c r="N77" s="106" t="s">
        <v>156</v>
      </c>
      <c r="P77" s="188"/>
      <c r="Q77" s="188"/>
      <c r="R77" s="188"/>
      <c r="S77" s="188"/>
      <c r="T77" s="188"/>
      <c r="U77" s="188"/>
      <c r="V77" s="188"/>
      <c r="W77" s="201"/>
      <c r="X77" s="126"/>
    </row>
    <row r="78" spans="1:24" ht="15.75" customHeight="1">
      <c r="A78" s="86" t="s">
        <v>106</v>
      </c>
      <c r="B78" s="114">
        <f>'PLANEJAMENTO - Plano de Trabalh'!B79</f>
        <v>0</v>
      </c>
      <c r="C78" s="93" t="str">
        <f t="shared" si="58"/>
        <v/>
      </c>
      <c r="D78" s="89">
        <f t="shared" ref="D78:E78" si="69">IF(D$65="O valor 'Escolher item na lista suspensa' não foi encontrado na avaliação de VLOOKUP.","",D$65)</f>
        <v>0</v>
      </c>
      <c r="E78" s="88">
        <f t="shared" si="69"/>
        <v>0</v>
      </c>
      <c r="F78" s="93" t="str">
        <f t="shared" ref="F78:G78" si="70">IF(F$65="Escolher item na lista suspensa","",F$65)</f>
        <v>Apoio à Produção Docente e Discente</v>
      </c>
      <c r="G78" s="93" t="str">
        <f t="shared" si="70"/>
        <v>Programa</v>
      </c>
      <c r="H78" s="93" t="str">
        <f>'PLANEJAMENTO - Plano de Trabalh'!H79</f>
        <v>Escolher item na lista suspensa</v>
      </c>
      <c r="I78" s="90" t="str">
        <f>'PLANEJAMENTO - Plano de Trabalh'!$I79</f>
        <v>Escolher na lista suspensa</v>
      </c>
      <c r="J78" s="82">
        <f>'PLANEJAMENTO - Plano de Trabalh'!$J79</f>
        <v>0</v>
      </c>
      <c r="K78" s="82">
        <f>'PLANEJAMENTO - Plano de Trabalh'!$K79</f>
        <v>0</v>
      </c>
      <c r="L78" s="81">
        <f>'PLANEJAMENTO - Plano de Trabalh'!$L79</f>
        <v>0</v>
      </c>
      <c r="M78" s="81">
        <f>'PLANEJAMENTO - Plano de Trabalh'!$M79</f>
        <v>0</v>
      </c>
      <c r="N78" s="106" t="s">
        <v>156</v>
      </c>
      <c r="P78" s="188"/>
      <c r="Q78" s="188"/>
      <c r="R78" s="188"/>
      <c r="S78" s="188"/>
      <c r="T78" s="188"/>
      <c r="U78" s="188"/>
      <c r="V78" s="188"/>
      <c r="W78" s="201"/>
      <c r="X78" s="126"/>
    </row>
    <row r="79" spans="1:24" ht="15.75" customHeight="1">
      <c r="A79" s="86" t="s">
        <v>107</v>
      </c>
      <c r="B79" s="114">
        <f>'PLANEJAMENTO - Plano de Trabalh'!B80</f>
        <v>0</v>
      </c>
      <c r="C79" s="93" t="str">
        <f t="shared" si="58"/>
        <v/>
      </c>
      <c r="D79" s="89">
        <f t="shared" ref="D79:E79" si="71">IF(D$65="O valor 'Escolher item na lista suspensa' não foi encontrado na avaliação de VLOOKUP.","",D$65)</f>
        <v>0</v>
      </c>
      <c r="E79" s="88">
        <f t="shared" si="71"/>
        <v>0</v>
      </c>
      <c r="F79" s="93" t="str">
        <f t="shared" ref="F79:G79" si="72">IF(F$65="Escolher item na lista suspensa","",F$65)</f>
        <v>Apoio à Produção Docente e Discente</v>
      </c>
      <c r="G79" s="93" t="str">
        <f t="shared" si="72"/>
        <v>Programa</v>
      </c>
      <c r="H79" s="93" t="str">
        <f>'PLANEJAMENTO - Plano de Trabalh'!H80</f>
        <v>Escolher item na lista suspensa</v>
      </c>
      <c r="I79" s="90" t="str">
        <f>'PLANEJAMENTO - Plano de Trabalh'!$I80</f>
        <v>Escolher na lista suspensa</v>
      </c>
      <c r="J79" s="82">
        <f>'PLANEJAMENTO - Plano de Trabalh'!$J80</f>
        <v>0</v>
      </c>
      <c r="K79" s="82">
        <f>'PLANEJAMENTO - Plano de Trabalh'!$K80</f>
        <v>0</v>
      </c>
      <c r="L79" s="81">
        <f>'PLANEJAMENTO - Plano de Trabalh'!$L80</f>
        <v>0</v>
      </c>
      <c r="M79" s="81">
        <f>'PLANEJAMENTO - Plano de Trabalh'!$M80</f>
        <v>0</v>
      </c>
      <c r="N79" s="106" t="s">
        <v>156</v>
      </c>
      <c r="P79" s="188"/>
      <c r="Q79" s="188"/>
      <c r="R79" s="188"/>
      <c r="S79" s="188"/>
      <c r="T79" s="188"/>
      <c r="U79" s="188"/>
      <c r="V79" s="188"/>
      <c r="W79" s="201"/>
      <c r="X79" s="126"/>
    </row>
    <row r="80" spans="1:24" ht="15.75" customHeight="1">
      <c r="A80" s="86" t="s">
        <v>108</v>
      </c>
      <c r="B80" s="114">
        <f>'PLANEJAMENTO - Plano de Trabalh'!B81</f>
        <v>0</v>
      </c>
      <c r="C80" s="93" t="str">
        <f t="shared" si="58"/>
        <v/>
      </c>
      <c r="D80" s="89">
        <f t="shared" ref="D80:E80" si="73">IF(D$65="O valor 'Escolher item na lista suspensa' não foi encontrado na avaliação de VLOOKUP.","",D$65)</f>
        <v>0</v>
      </c>
      <c r="E80" s="88">
        <f t="shared" si="73"/>
        <v>0</v>
      </c>
      <c r="F80" s="93" t="str">
        <f t="shared" ref="F80:G80" si="74">IF(F$65="Escolher item na lista suspensa","",F$65)</f>
        <v>Apoio à Produção Docente e Discente</v>
      </c>
      <c r="G80" s="93" t="str">
        <f t="shared" si="74"/>
        <v>Programa</v>
      </c>
      <c r="H80" s="93" t="str">
        <f>'PLANEJAMENTO - Plano de Trabalh'!H81</f>
        <v>Escolher item na lista suspensa</v>
      </c>
      <c r="I80" s="90" t="str">
        <f>'PLANEJAMENTO - Plano de Trabalh'!$I81</f>
        <v>Escolher na lista suspensa</v>
      </c>
      <c r="J80" s="82">
        <f>'PLANEJAMENTO - Plano de Trabalh'!$J81</f>
        <v>0</v>
      </c>
      <c r="K80" s="82">
        <f>'PLANEJAMENTO - Plano de Trabalh'!$K81</f>
        <v>0</v>
      </c>
      <c r="L80" s="81">
        <f>'PLANEJAMENTO - Plano de Trabalh'!$L81</f>
        <v>0</v>
      </c>
      <c r="M80" s="81">
        <f>'PLANEJAMENTO - Plano de Trabalh'!$M81</f>
        <v>0</v>
      </c>
      <c r="N80" s="106" t="s">
        <v>156</v>
      </c>
      <c r="P80" s="188"/>
      <c r="Q80" s="188"/>
      <c r="R80" s="188"/>
      <c r="S80" s="188"/>
      <c r="T80" s="188"/>
      <c r="U80" s="188"/>
      <c r="V80" s="188"/>
      <c r="W80" s="201"/>
      <c r="X80" s="126"/>
    </row>
    <row r="81" spans="1:24" ht="15.75" customHeight="1">
      <c r="A81" s="86" t="s">
        <v>109</v>
      </c>
      <c r="B81" s="114">
        <f>'PLANEJAMENTO - Plano de Trabalh'!B82</f>
        <v>0</v>
      </c>
      <c r="C81" s="93" t="str">
        <f t="shared" si="58"/>
        <v/>
      </c>
      <c r="D81" s="89">
        <f t="shared" ref="D81:E81" si="75">IF(D$65="O valor 'Escolher item na lista suspensa' não foi encontrado na avaliação de VLOOKUP.","",D$65)</f>
        <v>0</v>
      </c>
      <c r="E81" s="88">
        <f t="shared" si="75"/>
        <v>0</v>
      </c>
      <c r="F81" s="93" t="str">
        <f t="shared" ref="F81:G81" si="76">IF(F$65="Escolher item na lista suspensa","",F$65)</f>
        <v>Apoio à Produção Docente e Discente</v>
      </c>
      <c r="G81" s="93" t="str">
        <f t="shared" si="76"/>
        <v>Programa</v>
      </c>
      <c r="H81" s="93" t="str">
        <f>'PLANEJAMENTO - Plano de Trabalh'!H82</f>
        <v>Escolher item na lista suspensa</v>
      </c>
      <c r="I81" s="90" t="str">
        <f>'PLANEJAMENTO - Plano de Trabalh'!$I82</f>
        <v>Escolher na lista suspensa</v>
      </c>
      <c r="J81" s="82">
        <f>'PLANEJAMENTO - Plano de Trabalh'!$J82</f>
        <v>0</v>
      </c>
      <c r="K81" s="82">
        <f>'PLANEJAMENTO - Plano de Trabalh'!$K82</f>
        <v>0</v>
      </c>
      <c r="L81" s="81">
        <f>'PLANEJAMENTO - Plano de Trabalh'!$L82</f>
        <v>0</v>
      </c>
      <c r="M81" s="81">
        <f>'PLANEJAMENTO - Plano de Trabalh'!$M82</f>
        <v>0</v>
      </c>
      <c r="N81" s="106" t="s">
        <v>156</v>
      </c>
      <c r="P81" s="188"/>
      <c r="Q81" s="188"/>
      <c r="R81" s="188"/>
      <c r="S81" s="188"/>
      <c r="T81" s="188"/>
      <c r="U81" s="188"/>
      <c r="V81" s="188"/>
      <c r="W81" s="201"/>
      <c r="X81" s="126"/>
    </row>
    <row r="82" spans="1:24" ht="15.75" customHeight="1">
      <c r="A82" s="86" t="s">
        <v>110</v>
      </c>
      <c r="B82" s="114">
        <f>'PLANEJAMENTO - Plano de Trabalh'!B83</f>
        <v>0</v>
      </c>
      <c r="C82" s="93" t="str">
        <f t="shared" si="58"/>
        <v/>
      </c>
      <c r="D82" s="89">
        <f t="shared" ref="D82:E82" si="77">IF(D$65="O valor 'Escolher item na lista suspensa' não foi encontrado na avaliação de VLOOKUP.","",D$65)</f>
        <v>0</v>
      </c>
      <c r="E82" s="88">
        <f t="shared" si="77"/>
        <v>0</v>
      </c>
      <c r="F82" s="93" t="str">
        <f t="shared" ref="F82:G82" si="78">IF(F$65="Escolher item na lista suspensa","",F$65)</f>
        <v>Apoio à Produção Docente e Discente</v>
      </c>
      <c r="G82" s="93" t="str">
        <f t="shared" si="78"/>
        <v>Programa</v>
      </c>
      <c r="H82" s="93" t="str">
        <f>'PLANEJAMENTO - Plano de Trabalh'!H83</f>
        <v>Escolher item na lista suspensa</v>
      </c>
      <c r="I82" s="90" t="str">
        <f>'PLANEJAMENTO - Plano de Trabalh'!$I83</f>
        <v>Escolher na lista suspensa</v>
      </c>
      <c r="J82" s="82">
        <f>'PLANEJAMENTO - Plano de Trabalh'!$J83</f>
        <v>0</v>
      </c>
      <c r="K82" s="82">
        <f>'PLANEJAMENTO - Plano de Trabalh'!$K83</f>
        <v>0</v>
      </c>
      <c r="L82" s="81">
        <f>'PLANEJAMENTO - Plano de Trabalh'!$L83</f>
        <v>0</v>
      </c>
      <c r="M82" s="81">
        <f>'PLANEJAMENTO - Plano de Trabalh'!$M83</f>
        <v>0</v>
      </c>
      <c r="N82" s="106" t="s">
        <v>156</v>
      </c>
      <c r="P82" s="203"/>
      <c r="Q82" s="203"/>
      <c r="R82" s="203"/>
      <c r="S82" s="203"/>
      <c r="T82" s="203"/>
      <c r="U82" s="203"/>
      <c r="V82" s="203"/>
      <c r="W82" s="204"/>
      <c r="X82" s="126"/>
    </row>
    <row r="83" spans="1:24" ht="15.75" customHeight="1">
      <c r="A83" s="221" t="s">
        <v>21</v>
      </c>
      <c r="B83" s="222"/>
      <c r="C83" s="230" t="s">
        <v>147</v>
      </c>
      <c r="D83" s="224"/>
      <c r="E83" s="225"/>
      <c r="F83" s="226" t="s">
        <v>77</v>
      </c>
      <c r="G83" s="226" t="s">
        <v>78</v>
      </c>
      <c r="H83" s="229" t="s">
        <v>148</v>
      </c>
      <c r="I83" s="229" t="str">
        <f>'PLANEJAMENTO - Plano de Trabalh'!$I84</f>
        <v>Integrante da Comissão responsável pelo Objetivo/Atividade</v>
      </c>
      <c r="J83" s="238" t="str">
        <f>'PLANEJAMENTO - Plano de Trabalh'!$J84</f>
        <v>Prazos Previstos</v>
      </c>
      <c r="K83" s="204"/>
      <c r="L83" s="238" t="s">
        <v>149</v>
      </c>
      <c r="M83" s="204"/>
      <c r="N83" s="245"/>
      <c r="P83" s="240" t="s">
        <v>143</v>
      </c>
      <c r="Q83" s="241" t="s">
        <v>158</v>
      </c>
      <c r="R83" s="242" t="s">
        <v>145</v>
      </c>
      <c r="S83" s="251" t="s">
        <v>146</v>
      </c>
      <c r="T83" s="192"/>
      <c r="U83" s="192"/>
      <c r="V83" s="192"/>
      <c r="W83" s="193"/>
      <c r="X83" s="244" t="s">
        <v>151</v>
      </c>
    </row>
    <row r="84" spans="1:24" ht="31.5" customHeight="1">
      <c r="A84" s="202"/>
      <c r="B84" s="204"/>
      <c r="C84" s="76" t="s">
        <v>82</v>
      </c>
      <c r="D84" s="76" t="s">
        <v>167</v>
      </c>
      <c r="E84" s="76" t="s">
        <v>168</v>
      </c>
      <c r="F84" s="227"/>
      <c r="G84" s="227"/>
      <c r="H84" s="228"/>
      <c r="I84" s="227"/>
      <c r="J84" s="76" t="str">
        <f>'PLANEJAMENTO - Plano de Trabalh'!$J85</f>
        <v>Dt. Início</v>
      </c>
      <c r="K84" s="76" t="str">
        <f>'PLANEJAMENTO - Plano de Trabalh'!$K85</f>
        <v>Dt. Término</v>
      </c>
      <c r="L84" s="76" t="s">
        <v>85</v>
      </c>
      <c r="M84" s="76" t="s">
        <v>86</v>
      </c>
      <c r="N84" s="227"/>
      <c r="P84" s="228"/>
      <c r="Q84" s="201"/>
      <c r="R84" s="201"/>
      <c r="S84" s="102">
        <v>45383</v>
      </c>
      <c r="T84" s="102">
        <v>45505</v>
      </c>
      <c r="U84" s="102">
        <v>45627</v>
      </c>
      <c r="V84" s="103" t="s">
        <v>154</v>
      </c>
      <c r="W84" s="100" t="s">
        <v>155</v>
      </c>
      <c r="X84" s="201"/>
    </row>
    <row r="85" spans="1:24" ht="30.75" customHeight="1">
      <c r="A85" s="77" t="s">
        <v>133</v>
      </c>
      <c r="B85" s="116" t="str">
        <f>'PLANEJAMENTO - Plano de Trabalh'!B86</f>
        <v>Inserir o Objetivo 5 aqui (se houver).</v>
      </c>
      <c r="C85" s="78" t="str">
        <f>'PLANEJAMENTO - Plano de Trabalh'!C$86</f>
        <v>Escolher item na lista suspensa</v>
      </c>
      <c r="D85" s="79">
        <f>VLOOKUP(C85,AUX!I$3:L$11,2,0)</f>
        <v>0</v>
      </c>
      <c r="E85" s="80">
        <f>VLOOKUP(C85,AUX!I$3:L$11,4,0)</f>
        <v>0</v>
      </c>
      <c r="F85" s="81" t="s">
        <v>169</v>
      </c>
      <c r="G85" s="81" t="s">
        <v>90</v>
      </c>
      <c r="H85" s="228"/>
      <c r="I85" s="90" t="str">
        <f>'PLANEJAMENTO - Plano de Trabalh'!$I86</f>
        <v>Escolher na lista suspensa</v>
      </c>
      <c r="J85" s="82">
        <f>'PLANEJAMENTO - Plano de Trabalh'!$J86</f>
        <v>0</v>
      </c>
      <c r="K85" s="82">
        <f>'PLANEJAMENTO - Plano de Trabalh'!$K86</f>
        <v>0</v>
      </c>
      <c r="L85" s="81">
        <f>'PLANEJAMENTO - Plano de Trabalh'!$L86</f>
        <v>0</v>
      </c>
      <c r="M85" s="81">
        <f>'PLANEJAMENTO - Plano de Trabalh'!$M86</f>
        <v>0</v>
      </c>
      <c r="N85" s="106" t="s">
        <v>156</v>
      </c>
      <c r="P85" s="108"/>
      <c r="Q85" s="109"/>
      <c r="R85" s="127"/>
      <c r="S85" s="108"/>
      <c r="T85" s="108"/>
      <c r="U85" s="108"/>
      <c r="V85" s="111" t="str">
        <f>IFERROR(((S85+T85+U85)/Q85),"")</f>
        <v/>
      </c>
      <c r="W85" s="128">
        <f>SUM(P85,S85,T85,U85)</f>
        <v>0</v>
      </c>
      <c r="X85" s="129"/>
    </row>
    <row r="86" spans="1:24" ht="15.75" customHeight="1">
      <c r="A86" s="83" t="s">
        <v>91</v>
      </c>
      <c r="B86" s="114" t="str">
        <f>'PLANEJAMENTO - Plano de Trabalh'!B87</f>
        <v>Inserir a Meta aqui.  Se houver mais de uma Meta - no máximo de 3 - utilizar os espaços, abaixo, até a Meta 3.</v>
      </c>
      <c r="C86" s="218">
        <f>'PLANEJAMENTO - Plano de Trabalh'!$I87</f>
        <v>0</v>
      </c>
      <c r="D86" s="198"/>
      <c r="E86" s="198"/>
      <c r="F86" s="198"/>
      <c r="G86" s="198"/>
      <c r="H86" s="198"/>
      <c r="I86" s="198"/>
      <c r="J86" s="198"/>
      <c r="K86" s="198"/>
      <c r="L86" s="198"/>
      <c r="M86" s="199"/>
      <c r="N86" s="245"/>
      <c r="P86" s="239"/>
      <c r="Q86" s="188"/>
      <c r="R86" s="188"/>
      <c r="S86" s="188"/>
      <c r="T86" s="188"/>
      <c r="U86" s="188"/>
      <c r="V86" s="188"/>
      <c r="W86" s="201"/>
      <c r="X86" s="129"/>
    </row>
    <row r="87" spans="1:24" ht="15.75" customHeight="1">
      <c r="A87" s="83" t="s">
        <v>93</v>
      </c>
      <c r="B87" s="114">
        <f>'PLANEJAMENTO - Plano de Trabalh'!B88</f>
        <v>0</v>
      </c>
      <c r="C87" s="200"/>
      <c r="D87" s="188"/>
      <c r="E87" s="188"/>
      <c r="F87" s="188"/>
      <c r="G87" s="188"/>
      <c r="H87" s="188"/>
      <c r="I87" s="188"/>
      <c r="J87" s="188"/>
      <c r="K87" s="188"/>
      <c r="L87" s="188"/>
      <c r="M87" s="201"/>
      <c r="N87" s="228"/>
      <c r="P87" s="188"/>
      <c r="Q87" s="188"/>
      <c r="R87" s="188"/>
      <c r="S87" s="188"/>
      <c r="T87" s="188"/>
      <c r="U87" s="188"/>
      <c r="V87" s="188"/>
      <c r="W87" s="201"/>
      <c r="X87" s="129"/>
    </row>
    <row r="88" spans="1:24" ht="15.75" customHeight="1">
      <c r="A88" s="83" t="s">
        <v>94</v>
      </c>
      <c r="B88" s="114">
        <f>'PLANEJAMENTO - Plano de Trabalh'!B89</f>
        <v>0</v>
      </c>
      <c r="C88" s="200"/>
      <c r="D88" s="188"/>
      <c r="E88" s="188"/>
      <c r="F88" s="188"/>
      <c r="G88" s="188"/>
      <c r="H88" s="188"/>
      <c r="I88" s="188"/>
      <c r="J88" s="188"/>
      <c r="K88" s="188"/>
      <c r="L88" s="188"/>
      <c r="M88" s="201"/>
      <c r="N88" s="228"/>
      <c r="P88" s="188"/>
      <c r="Q88" s="188"/>
      <c r="R88" s="188"/>
      <c r="S88" s="188"/>
      <c r="T88" s="188"/>
      <c r="U88" s="188"/>
      <c r="V88" s="188"/>
      <c r="W88" s="201"/>
      <c r="X88" s="129"/>
    </row>
    <row r="89" spans="1:24" ht="15.75" customHeight="1">
      <c r="A89" s="83" t="s">
        <v>95</v>
      </c>
      <c r="B89" s="114" t="str">
        <f>'PLANEJAMENTO - Plano de Trabalh'!B90</f>
        <v>Inserir o Indicador aqui.  Se houver mais de um, utilizar os espaços, abaixo, até o Indicador 2 ou 3.</v>
      </c>
      <c r="C89" s="200"/>
      <c r="D89" s="188"/>
      <c r="E89" s="188"/>
      <c r="F89" s="188"/>
      <c r="G89" s="188"/>
      <c r="H89" s="188"/>
      <c r="I89" s="188"/>
      <c r="J89" s="188"/>
      <c r="K89" s="188"/>
      <c r="L89" s="188"/>
      <c r="M89" s="201"/>
      <c r="N89" s="228"/>
      <c r="P89" s="188"/>
      <c r="Q89" s="188"/>
      <c r="R89" s="188"/>
      <c r="S89" s="188"/>
      <c r="T89" s="188"/>
      <c r="U89" s="188"/>
      <c r="V89" s="188"/>
      <c r="W89" s="201"/>
      <c r="X89" s="129"/>
    </row>
    <row r="90" spans="1:24" ht="15.75" customHeight="1">
      <c r="A90" s="83" t="s">
        <v>96</v>
      </c>
      <c r="B90" s="114">
        <f>'PLANEJAMENTO - Plano de Trabalh'!B91</f>
        <v>0</v>
      </c>
      <c r="C90" s="200"/>
      <c r="D90" s="188"/>
      <c r="E90" s="188"/>
      <c r="F90" s="188"/>
      <c r="G90" s="188"/>
      <c r="H90" s="188"/>
      <c r="I90" s="188"/>
      <c r="J90" s="188"/>
      <c r="K90" s="188"/>
      <c r="L90" s="188"/>
      <c r="M90" s="201"/>
      <c r="N90" s="228"/>
      <c r="P90" s="188"/>
      <c r="Q90" s="188"/>
      <c r="R90" s="188"/>
      <c r="S90" s="188"/>
      <c r="T90" s="188"/>
      <c r="U90" s="188"/>
      <c r="V90" s="188"/>
      <c r="W90" s="201"/>
      <c r="X90" s="129"/>
    </row>
    <row r="91" spans="1:24" ht="15.75" customHeight="1">
      <c r="A91" s="83" t="s">
        <v>97</v>
      </c>
      <c r="B91" s="114">
        <f>'PLANEJAMENTO - Plano de Trabalh'!B92</f>
        <v>0</v>
      </c>
      <c r="C91" s="200"/>
      <c r="D91" s="188"/>
      <c r="E91" s="188"/>
      <c r="F91" s="188"/>
      <c r="G91" s="188"/>
      <c r="H91" s="188"/>
      <c r="I91" s="188"/>
      <c r="J91" s="188"/>
      <c r="K91" s="188"/>
      <c r="L91" s="188"/>
      <c r="M91" s="201"/>
      <c r="N91" s="228"/>
      <c r="P91" s="188"/>
      <c r="Q91" s="188"/>
      <c r="R91" s="188"/>
      <c r="S91" s="188"/>
      <c r="T91" s="188"/>
      <c r="U91" s="188"/>
      <c r="V91" s="188"/>
      <c r="W91" s="201"/>
      <c r="X91" s="129"/>
    </row>
    <row r="92" spans="1:24" ht="15.75" customHeight="1">
      <c r="A92" s="220" t="s">
        <v>157</v>
      </c>
      <c r="B92" s="193"/>
      <c r="C92" s="202"/>
      <c r="D92" s="203"/>
      <c r="E92" s="203"/>
      <c r="F92" s="203"/>
      <c r="G92" s="203"/>
      <c r="H92" s="203"/>
      <c r="I92" s="203"/>
      <c r="J92" s="203"/>
      <c r="K92" s="203"/>
      <c r="L92" s="203"/>
      <c r="M92" s="204"/>
      <c r="N92" s="227"/>
      <c r="P92" s="188"/>
      <c r="Q92" s="188"/>
      <c r="R92" s="188"/>
      <c r="S92" s="188"/>
      <c r="T92" s="188"/>
      <c r="U92" s="188"/>
      <c r="V92" s="188"/>
      <c r="W92" s="201"/>
      <c r="X92" s="129"/>
    </row>
    <row r="93" spans="1:24" ht="15.75" customHeight="1">
      <c r="A93" s="86" t="s">
        <v>99</v>
      </c>
      <c r="B93" s="114" t="str">
        <f>'PLANEJAMENTO - Plano de Trabalh'!B94</f>
        <v>Inserir a Iniciativa aqui. Se houver mais de uma, utilizar os espaços, abaixo, até a Iniciativa 10.</v>
      </c>
      <c r="C93" s="93" t="str">
        <f t="shared" ref="C93:C102" si="79">IF(C$85="Escolher item na lista suspensa","",C$85)</f>
        <v/>
      </c>
      <c r="D93" s="89">
        <f t="shared" ref="D93:E93" si="80">IF(D$85="O valor 'Escolher item na lista suspensa' não foi encontrado na avaliação de VLOOKUP.","",D$85)</f>
        <v>0</v>
      </c>
      <c r="E93" s="88">
        <f t="shared" si="80"/>
        <v>0</v>
      </c>
      <c r="F93" s="93" t="str">
        <f t="shared" ref="F93:G93" si="81">IF(F$85="Escolher item na lista suspensa","",F$85)</f>
        <v>PAET-PG</v>
      </c>
      <c r="G93" s="93" t="str">
        <f t="shared" si="81"/>
        <v>Formação</v>
      </c>
      <c r="H93" s="93" t="str">
        <f>'PLANEJAMENTO - Plano de Trabalh'!H94</f>
        <v>Escolher item na lista suspensa</v>
      </c>
      <c r="I93" s="90" t="str">
        <f>'PLANEJAMENTO - Plano de Trabalh'!$I94</f>
        <v>Escolher na lista suspensa</v>
      </c>
      <c r="J93" s="82">
        <f>'PLANEJAMENTO - Plano de Trabalh'!$J94</f>
        <v>0</v>
      </c>
      <c r="K93" s="82">
        <f>'PLANEJAMENTO - Plano de Trabalh'!$K94</f>
        <v>0</v>
      </c>
      <c r="L93" s="81">
        <f>'PLANEJAMENTO - Plano de Trabalh'!$L94</f>
        <v>0</v>
      </c>
      <c r="M93" s="81">
        <f>'PLANEJAMENTO - Plano de Trabalh'!$M94</f>
        <v>0</v>
      </c>
      <c r="N93" s="106" t="s">
        <v>156</v>
      </c>
      <c r="P93" s="188"/>
      <c r="Q93" s="188"/>
      <c r="R93" s="188"/>
      <c r="S93" s="188"/>
      <c r="T93" s="188"/>
      <c r="U93" s="188"/>
      <c r="V93" s="188"/>
      <c r="W93" s="201"/>
      <c r="X93" s="129"/>
    </row>
    <row r="94" spans="1:24" ht="15.75" customHeight="1">
      <c r="A94" s="86" t="s">
        <v>102</v>
      </c>
      <c r="B94" s="114">
        <f>'PLANEJAMENTO - Plano de Trabalh'!B95</f>
        <v>0</v>
      </c>
      <c r="C94" s="93" t="str">
        <f t="shared" si="79"/>
        <v/>
      </c>
      <c r="D94" s="89">
        <f t="shared" ref="D94:E94" si="82">IF(D$85="O valor 'Escolher item na lista suspensa' não foi encontrado na avaliação de VLOOKUP.","",D$85)</f>
        <v>0</v>
      </c>
      <c r="E94" s="88">
        <f t="shared" si="82"/>
        <v>0</v>
      </c>
      <c r="F94" s="93" t="str">
        <f t="shared" ref="F94:G94" si="83">IF(F$85="Escolher item na lista suspensa","",F$85)</f>
        <v>PAET-PG</v>
      </c>
      <c r="G94" s="93" t="str">
        <f t="shared" si="83"/>
        <v>Formação</v>
      </c>
      <c r="H94" s="93" t="str">
        <f>'PLANEJAMENTO - Plano de Trabalh'!H95</f>
        <v>Escolher item na lista suspensa</v>
      </c>
      <c r="I94" s="90" t="str">
        <f>'PLANEJAMENTO - Plano de Trabalh'!$I95</f>
        <v>Escolher na lista suspensa</v>
      </c>
      <c r="J94" s="82">
        <f>'PLANEJAMENTO - Plano de Trabalh'!$J95</f>
        <v>0</v>
      </c>
      <c r="K94" s="82">
        <f>'PLANEJAMENTO - Plano de Trabalh'!$K95</f>
        <v>0</v>
      </c>
      <c r="L94" s="81">
        <f>'PLANEJAMENTO - Plano de Trabalh'!$L95</f>
        <v>0</v>
      </c>
      <c r="M94" s="81">
        <f>'PLANEJAMENTO - Plano de Trabalh'!$M95</f>
        <v>0</v>
      </c>
      <c r="N94" s="106" t="s">
        <v>156</v>
      </c>
      <c r="P94" s="188"/>
      <c r="Q94" s="188"/>
      <c r="R94" s="188"/>
      <c r="S94" s="188"/>
      <c r="T94" s="188"/>
      <c r="U94" s="188"/>
      <c r="V94" s="188"/>
      <c r="W94" s="201"/>
      <c r="X94" s="129"/>
    </row>
    <row r="95" spans="1:24" ht="15.75" customHeight="1">
      <c r="A95" s="86" t="s">
        <v>103</v>
      </c>
      <c r="B95" s="114">
        <f>'PLANEJAMENTO - Plano de Trabalh'!B96</f>
        <v>0</v>
      </c>
      <c r="C95" s="93" t="str">
        <f t="shared" si="79"/>
        <v/>
      </c>
      <c r="D95" s="89">
        <f t="shared" ref="D95:E95" si="84">IF(D$85="O valor 'Escolher item na lista suspensa' não foi encontrado na avaliação de VLOOKUP.","",D$85)</f>
        <v>0</v>
      </c>
      <c r="E95" s="88">
        <f t="shared" si="84"/>
        <v>0</v>
      </c>
      <c r="F95" s="93" t="str">
        <f t="shared" ref="F95:G95" si="85">IF(F$85="Escolher item na lista suspensa","",F$85)</f>
        <v>PAET-PG</v>
      </c>
      <c r="G95" s="93" t="str">
        <f t="shared" si="85"/>
        <v>Formação</v>
      </c>
      <c r="H95" s="93" t="str">
        <f>'PLANEJAMENTO - Plano de Trabalh'!H96</f>
        <v>Escolher item na lista suspensa</v>
      </c>
      <c r="I95" s="90" t="str">
        <f>'PLANEJAMENTO - Plano de Trabalh'!$I96</f>
        <v>Escolher na lista suspensa</v>
      </c>
      <c r="J95" s="82">
        <f>'PLANEJAMENTO - Plano de Trabalh'!$J96</f>
        <v>0</v>
      </c>
      <c r="K95" s="82">
        <f>'PLANEJAMENTO - Plano de Trabalh'!$K96</f>
        <v>0</v>
      </c>
      <c r="L95" s="81">
        <f>'PLANEJAMENTO - Plano de Trabalh'!$L96</f>
        <v>0</v>
      </c>
      <c r="M95" s="81">
        <f>'PLANEJAMENTO - Plano de Trabalh'!$M96</f>
        <v>0</v>
      </c>
      <c r="N95" s="106" t="s">
        <v>156</v>
      </c>
      <c r="P95" s="188"/>
      <c r="Q95" s="188"/>
      <c r="R95" s="188"/>
      <c r="S95" s="188"/>
      <c r="T95" s="188"/>
      <c r="U95" s="188"/>
      <c r="V95" s="188"/>
      <c r="W95" s="201"/>
      <c r="X95" s="129"/>
    </row>
    <row r="96" spans="1:24" ht="15.75" customHeight="1">
      <c r="A96" s="86" t="s">
        <v>104</v>
      </c>
      <c r="B96" s="114">
        <f>'PLANEJAMENTO - Plano de Trabalh'!B97</f>
        <v>0</v>
      </c>
      <c r="C96" s="93" t="str">
        <f t="shared" si="79"/>
        <v/>
      </c>
      <c r="D96" s="89">
        <f t="shared" ref="D96:E96" si="86">IF(D$85="O valor 'Escolher item na lista suspensa' não foi encontrado na avaliação de VLOOKUP.","",D$85)</f>
        <v>0</v>
      </c>
      <c r="E96" s="88">
        <f t="shared" si="86"/>
        <v>0</v>
      </c>
      <c r="F96" s="93" t="str">
        <f t="shared" ref="F96:G96" si="87">IF(F$85="Escolher item na lista suspensa","",F$85)</f>
        <v>PAET-PG</v>
      </c>
      <c r="G96" s="93" t="str">
        <f t="shared" si="87"/>
        <v>Formação</v>
      </c>
      <c r="H96" s="93" t="str">
        <f>'PLANEJAMENTO - Plano de Trabalh'!H97</f>
        <v>Escolher item na lista suspensa</v>
      </c>
      <c r="I96" s="90" t="str">
        <f>'PLANEJAMENTO - Plano de Trabalh'!$I97</f>
        <v>Escolher na lista suspensa</v>
      </c>
      <c r="J96" s="82">
        <f>'PLANEJAMENTO - Plano de Trabalh'!$J97</f>
        <v>0</v>
      </c>
      <c r="K96" s="82">
        <f>'PLANEJAMENTO - Plano de Trabalh'!$K97</f>
        <v>0</v>
      </c>
      <c r="L96" s="81">
        <f>'PLANEJAMENTO - Plano de Trabalh'!$L97</f>
        <v>0</v>
      </c>
      <c r="M96" s="81">
        <f>'PLANEJAMENTO - Plano de Trabalh'!$M97</f>
        <v>0</v>
      </c>
      <c r="N96" s="106" t="s">
        <v>156</v>
      </c>
      <c r="P96" s="188"/>
      <c r="Q96" s="188"/>
      <c r="R96" s="188"/>
      <c r="S96" s="188"/>
      <c r="T96" s="188"/>
      <c r="U96" s="188"/>
      <c r="V96" s="188"/>
      <c r="W96" s="201"/>
      <c r="X96" s="129"/>
    </row>
    <row r="97" spans="1:24" ht="15.75" customHeight="1">
      <c r="A97" s="86" t="s">
        <v>105</v>
      </c>
      <c r="B97" s="114">
        <f>'PLANEJAMENTO - Plano de Trabalh'!B98</f>
        <v>0</v>
      </c>
      <c r="C97" s="93" t="str">
        <f t="shared" si="79"/>
        <v/>
      </c>
      <c r="D97" s="89">
        <f t="shared" ref="D97:E97" si="88">IF(D$85="O valor 'Escolher item na lista suspensa' não foi encontrado na avaliação de VLOOKUP.","",D$85)</f>
        <v>0</v>
      </c>
      <c r="E97" s="88">
        <f t="shared" si="88"/>
        <v>0</v>
      </c>
      <c r="F97" s="93" t="str">
        <f t="shared" ref="F97:G97" si="89">IF(F$85="Escolher item na lista suspensa","",F$85)</f>
        <v>PAET-PG</v>
      </c>
      <c r="G97" s="93" t="str">
        <f t="shared" si="89"/>
        <v>Formação</v>
      </c>
      <c r="H97" s="93" t="str">
        <f>'PLANEJAMENTO - Plano de Trabalh'!H98</f>
        <v>Escolher item na lista suspensa</v>
      </c>
      <c r="I97" s="90" t="str">
        <f>'PLANEJAMENTO - Plano de Trabalh'!$I98</f>
        <v>Escolher na lista suspensa</v>
      </c>
      <c r="J97" s="82">
        <f>'PLANEJAMENTO - Plano de Trabalh'!$J98</f>
        <v>0</v>
      </c>
      <c r="K97" s="82">
        <f>'PLANEJAMENTO - Plano de Trabalh'!$K98</f>
        <v>0</v>
      </c>
      <c r="L97" s="81">
        <f>'PLANEJAMENTO - Plano de Trabalh'!$L98</f>
        <v>0</v>
      </c>
      <c r="M97" s="81">
        <f>'PLANEJAMENTO - Plano de Trabalh'!$M98</f>
        <v>0</v>
      </c>
      <c r="N97" s="106" t="s">
        <v>156</v>
      </c>
      <c r="P97" s="188"/>
      <c r="Q97" s="188"/>
      <c r="R97" s="188"/>
      <c r="S97" s="188"/>
      <c r="T97" s="188"/>
      <c r="U97" s="188"/>
      <c r="V97" s="188"/>
      <c r="W97" s="201"/>
      <c r="X97" s="129"/>
    </row>
    <row r="98" spans="1:24" ht="15.75" customHeight="1">
      <c r="A98" s="86" t="s">
        <v>106</v>
      </c>
      <c r="B98" s="114">
        <f>'PLANEJAMENTO - Plano de Trabalh'!B99</f>
        <v>0</v>
      </c>
      <c r="C98" s="93" t="str">
        <f t="shared" si="79"/>
        <v/>
      </c>
      <c r="D98" s="89">
        <f t="shared" ref="D98:E98" si="90">IF(D$85="O valor 'Escolher item na lista suspensa' não foi encontrado na avaliação de VLOOKUP.","",D$85)</f>
        <v>0</v>
      </c>
      <c r="E98" s="88">
        <f t="shared" si="90"/>
        <v>0</v>
      </c>
      <c r="F98" s="93" t="str">
        <f t="shared" ref="F98:G98" si="91">IF(F$85="Escolher item na lista suspensa","",F$85)</f>
        <v>PAET-PG</v>
      </c>
      <c r="G98" s="93" t="str">
        <f t="shared" si="91"/>
        <v>Formação</v>
      </c>
      <c r="H98" s="93" t="str">
        <f>'PLANEJAMENTO - Plano de Trabalh'!H99</f>
        <v>Escolher item na lista suspensa</v>
      </c>
      <c r="I98" s="90" t="str">
        <f>'PLANEJAMENTO - Plano de Trabalh'!$I99</f>
        <v>Escolher na lista suspensa</v>
      </c>
      <c r="J98" s="82">
        <f>'PLANEJAMENTO - Plano de Trabalh'!$J99</f>
        <v>0</v>
      </c>
      <c r="K98" s="82">
        <f>'PLANEJAMENTO - Plano de Trabalh'!$K99</f>
        <v>0</v>
      </c>
      <c r="L98" s="81">
        <f>'PLANEJAMENTO - Plano de Trabalh'!$L99</f>
        <v>0</v>
      </c>
      <c r="M98" s="81">
        <f>'PLANEJAMENTO - Plano de Trabalh'!$M99</f>
        <v>0</v>
      </c>
      <c r="N98" s="106" t="s">
        <v>156</v>
      </c>
      <c r="P98" s="188"/>
      <c r="Q98" s="188"/>
      <c r="R98" s="188"/>
      <c r="S98" s="188"/>
      <c r="T98" s="188"/>
      <c r="U98" s="188"/>
      <c r="V98" s="188"/>
      <c r="W98" s="201"/>
      <c r="X98" s="129"/>
    </row>
    <row r="99" spans="1:24" ht="15.75" customHeight="1">
      <c r="A99" s="86" t="s">
        <v>107</v>
      </c>
      <c r="B99" s="114">
        <f>'PLANEJAMENTO - Plano de Trabalh'!B100</f>
        <v>0</v>
      </c>
      <c r="C99" s="93" t="str">
        <f t="shared" si="79"/>
        <v/>
      </c>
      <c r="D99" s="89">
        <f t="shared" ref="D99:E99" si="92">IF(D$85="O valor 'Escolher item na lista suspensa' não foi encontrado na avaliação de VLOOKUP.","",D$85)</f>
        <v>0</v>
      </c>
      <c r="E99" s="88">
        <f t="shared" si="92"/>
        <v>0</v>
      </c>
      <c r="F99" s="93" t="str">
        <f t="shared" ref="F99:G99" si="93">IF(F$85="Escolher item na lista suspensa","",F$85)</f>
        <v>PAET-PG</v>
      </c>
      <c r="G99" s="93" t="str">
        <f t="shared" si="93"/>
        <v>Formação</v>
      </c>
      <c r="H99" s="93" t="str">
        <f>'PLANEJAMENTO - Plano de Trabalh'!H100</f>
        <v>Escolher item na lista suspensa</v>
      </c>
      <c r="I99" s="90" t="str">
        <f>'PLANEJAMENTO - Plano de Trabalh'!$I100</f>
        <v>Escolher na lista suspensa</v>
      </c>
      <c r="J99" s="82">
        <f>'PLANEJAMENTO - Plano de Trabalh'!$J100</f>
        <v>0</v>
      </c>
      <c r="K99" s="82">
        <f>'PLANEJAMENTO - Plano de Trabalh'!$K100</f>
        <v>0</v>
      </c>
      <c r="L99" s="81">
        <f>'PLANEJAMENTO - Plano de Trabalh'!$L100</f>
        <v>0</v>
      </c>
      <c r="M99" s="81">
        <f>'PLANEJAMENTO - Plano de Trabalh'!$M100</f>
        <v>0</v>
      </c>
      <c r="N99" s="106" t="s">
        <v>156</v>
      </c>
      <c r="P99" s="188"/>
      <c r="Q99" s="188"/>
      <c r="R99" s="188"/>
      <c r="S99" s="188"/>
      <c r="T99" s="188"/>
      <c r="U99" s="188"/>
      <c r="V99" s="188"/>
      <c r="W99" s="201"/>
      <c r="X99" s="129"/>
    </row>
    <row r="100" spans="1:24" ht="15.75" customHeight="1">
      <c r="A100" s="86" t="s">
        <v>108</v>
      </c>
      <c r="B100" s="114">
        <f>'PLANEJAMENTO - Plano de Trabalh'!B101</f>
        <v>0</v>
      </c>
      <c r="C100" s="93" t="str">
        <f t="shared" si="79"/>
        <v/>
      </c>
      <c r="D100" s="89">
        <f t="shared" ref="D100:E100" si="94">IF(D$85="O valor 'Escolher item na lista suspensa' não foi encontrado na avaliação de VLOOKUP.","",D$85)</f>
        <v>0</v>
      </c>
      <c r="E100" s="88">
        <f t="shared" si="94"/>
        <v>0</v>
      </c>
      <c r="F100" s="93" t="str">
        <f t="shared" ref="F100:G100" si="95">IF(F$85="Escolher item na lista suspensa","",F$85)</f>
        <v>PAET-PG</v>
      </c>
      <c r="G100" s="93" t="str">
        <f t="shared" si="95"/>
        <v>Formação</v>
      </c>
      <c r="H100" s="93" t="str">
        <f>'PLANEJAMENTO - Plano de Trabalh'!H101</f>
        <v>Escolher item na lista suspensa</v>
      </c>
      <c r="I100" s="90" t="str">
        <f>'PLANEJAMENTO - Plano de Trabalh'!$I101</f>
        <v>Escolher na lista suspensa</v>
      </c>
      <c r="J100" s="82">
        <f>'PLANEJAMENTO - Plano de Trabalh'!$J101</f>
        <v>0</v>
      </c>
      <c r="K100" s="82">
        <f>'PLANEJAMENTO - Plano de Trabalh'!$K101</f>
        <v>0</v>
      </c>
      <c r="L100" s="81">
        <f>'PLANEJAMENTO - Plano de Trabalh'!$L101</f>
        <v>0</v>
      </c>
      <c r="M100" s="81">
        <f>'PLANEJAMENTO - Plano de Trabalh'!$M101</f>
        <v>0</v>
      </c>
      <c r="N100" s="106" t="s">
        <v>156</v>
      </c>
      <c r="P100" s="188"/>
      <c r="Q100" s="188"/>
      <c r="R100" s="188"/>
      <c r="S100" s="188"/>
      <c r="T100" s="188"/>
      <c r="U100" s="188"/>
      <c r="V100" s="188"/>
      <c r="W100" s="201"/>
      <c r="X100" s="129"/>
    </row>
    <row r="101" spans="1:24" ht="15.75" customHeight="1">
      <c r="A101" s="86" t="s">
        <v>109</v>
      </c>
      <c r="B101" s="114">
        <f>'PLANEJAMENTO - Plano de Trabalh'!B102</f>
        <v>0</v>
      </c>
      <c r="C101" s="93" t="str">
        <f t="shared" si="79"/>
        <v/>
      </c>
      <c r="D101" s="89">
        <f t="shared" ref="D101:E101" si="96">IF(D$85="O valor 'Escolher item na lista suspensa' não foi encontrado na avaliação de VLOOKUP.","",D$85)</f>
        <v>0</v>
      </c>
      <c r="E101" s="88">
        <f t="shared" si="96"/>
        <v>0</v>
      </c>
      <c r="F101" s="93" t="str">
        <f t="shared" ref="F101:G101" si="97">IF(F$85="Escolher item na lista suspensa","",F$85)</f>
        <v>PAET-PG</v>
      </c>
      <c r="G101" s="93" t="str">
        <f t="shared" si="97"/>
        <v>Formação</v>
      </c>
      <c r="H101" s="93" t="str">
        <f>'PLANEJAMENTO - Plano de Trabalh'!H102</f>
        <v>Escolher item na lista suspensa</v>
      </c>
      <c r="I101" s="90" t="str">
        <f>'PLANEJAMENTO - Plano de Trabalh'!$I102</f>
        <v>Escolher na lista suspensa</v>
      </c>
      <c r="J101" s="82">
        <f>'PLANEJAMENTO - Plano de Trabalh'!$J102</f>
        <v>0</v>
      </c>
      <c r="K101" s="82">
        <f>'PLANEJAMENTO - Plano de Trabalh'!$K102</f>
        <v>0</v>
      </c>
      <c r="L101" s="81">
        <f>'PLANEJAMENTO - Plano de Trabalh'!$L102</f>
        <v>0</v>
      </c>
      <c r="M101" s="81">
        <f>'PLANEJAMENTO - Plano de Trabalh'!$M102</f>
        <v>0</v>
      </c>
      <c r="N101" s="106" t="s">
        <v>156</v>
      </c>
      <c r="P101" s="188"/>
      <c r="Q101" s="188"/>
      <c r="R101" s="188"/>
      <c r="S101" s="188"/>
      <c r="T101" s="188"/>
      <c r="U101" s="188"/>
      <c r="V101" s="188"/>
      <c r="W101" s="201"/>
      <c r="X101" s="129"/>
    </row>
    <row r="102" spans="1:24" ht="15.75" customHeight="1">
      <c r="A102" s="86" t="s">
        <v>110</v>
      </c>
      <c r="B102" s="114">
        <f>'PLANEJAMENTO - Plano de Trabalh'!B103</f>
        <v>0</v>
      </c>
      <c r="C102" s="93" t="str">
        <f t="shared" si="79"/>
        <v/>
      </c>
      <c r="D102" s="89">
        <f t="shared" ref="D102:E102" si="98">IF(D$85="O valor 'Escolher item na lista suspensa' não foi encontrado na avaliação de VLOOKUP.","",D$85)</f>
        <v>0</v>
      </c>
      <c r="E102" s="88">
        <f t="shared" si="98"/>
        <v>0</v>
      </c>
      <c r="F102" s="93" t="str">
        <f t="shared" ref="F102:G102" si="99">IF(F$85="Escolher item na lista suspensa","",F$85)</f>
        <v>PAET-PG</v>
      </c>
      <c r="G102" s="93" t="str">
        <f t="shared" si="99"/>
        <v>Formação</v>
      </c>
      <c r="H102" s="93" t="str">
        <f>'PLANEJAMENTO - Plano de Trabalh'!H103</f>
        <v>Escolher item na lista suspensa</v>
      </c>
      <c r="I102" s="90" t="str">
        <f>'PLANEJAMENTO - Plano de Trabalh'!$I103</f>
        <v>Escolher na lista suspensa</v>
      </c>
      <c r="J102" s="82">
        <f>'PLANEJAMENTO - Plano de Trabalh'!$J103</f>
        <v>0</v>
      </c>
      <c r="K102" s="82">
        <f>'PLANEJAMENTO - Plano de Trabalh'!$K103</f>
        <v>0</v>
      </c>
      <c r="L102" s="81">
        <f>'PLANEJAMENTO - Plano de Trabalh'!$L103</f>
        <v>0</v>
      </c>
      <c r="M102" s="81">
        <f>'PLANEJAMENTO - Plano de Trabalh'!$M103</f>
        <v>0</v>
      </c>
      <c r="N102" s="106" t="s">
        <v>156</v>
      </c>
      <c r="P102" s="203"/>
      <c r="Q102" s="203"/>
      <c r="R102" s="203"/>
      <c r="S102" s="203"/>
      <c r="T102" s="203"/>
      <c r="U102" s="203"/>
      <c r="V102" s="203"/>
      <c r="W102" s="204"/>
      <c r="X102" s="129"/>
    </row>
    <row r="103" spans="1:24" ht="15.75" customHeight="1">
      <c r="A103" s="221" t="s">
        <v>21</v>
      </c>
      <c r="B103" s="222"/>
      <c r="C103" s="230" t="s">
        <v>147</v>
      </c>
      <c r="D103" s="224"/>
      <c r="E103" s="225"/>
      <c r="F103" s="226" t="s">
        <v>77</v>
      </c>
      <c r="G103" s="226" t="s">
        <v>78</v>
      </c>
      <c r="H103" s="229" t="s">
        <v>148</v>
      </c>
      <c r="I103" s="229" t="str">
        <f>'PLANEJAMENTO - Plano de Trabalh'!$I104</f>
        <v>Integrante da Comissão responsável pelo Objetivo/Atividade</v>
      </c>
      <c r="J103" s="238" t="str">
        <f>'PLANEJAMENTO - Plano de Trabalh'!$J104</f>
        <v>Prazos Previstos</v>
      </c>
      <c r="K103" s="204"/>
      <c r="L103" s="238" t="s">
        <v>149</v>
      </c>
      <c r="M103" s="204"/>
      <c r="N103" s="245"/>
      <c r="P103" s="240" t="s">
        <v>143</v>
      </c>
      <c r="Q103" s="241" t="s">
        <v>158</v>
      </c>
      <c r="R103" s="242" t="s">
        <v>145</v>
      </c>
      <c r="S103" s="251" t="s">
        <v>146</v>
      </c>
      <c r="T103" s="192"/>
      <c r="U103" s="192"/>
      <c r="V103" s="192"/>
      <c r="W103" s="193"/>
      <c r="X103" s="244" t="s">
        <v>151</v>
      </c>
    </row>
    <row r="104" spans="1:24" ht="30.75" customHeight="1">
      <c r="A104" s="202"/>
      <c r="B104" s="204"/>
      <c r="C104" s="76" t="s">
        <v>82</v>
      </c>
      <c r="D104" s="76" t="s">
        <v>170</v>
      </c>
      <c r="E104" s="76" t="s">
        <v>171</v>
      </c>
      <c r="F104" s="227"/>
      <c r="G104" s="227"/>
      <c r="H104" s="228"/>
      <c r="I104" s="227"/>
      <c r="J104" s="76" t="str">
        <f>'PLANEJAMENTO - Plano de Trabalh'!$J105</f>
        <v>Dt. Início</v>
      </c>
      <c r="K104" s="76" t="str">
        <f>'PLANEJAMENTO - Plano de Trabalh'!$K105</f>
        <v>Dt. Término</v>
      </c>
      <c r="L104" s="76" t="s">
        <v>85</v>
      </c>
      <c r="M104" s="76" t="s">
        <v>86</v>
      </c>
      <c r="N104" s="227"/>
      <c r="P104" s="228"/>
      <c r="Q104" s="201"/>
      <c r="R104" s="201"/>
      <c r="S104" s="102">
        <v>45383</v>
      </c>
      <c r="T104" s="102">
        <v>45505</v>
      </c>
      <c r="U104" s="102">
        <v>45627</v>
      </c>
      <c r="V104" s="115" t="s">
        <v>154</v>
      </c>
      <c r="W104" s="100" t="s">
        <v>155</v>
      </c>
      <c r="X104" s="204"/>
    </row>
    <row r="105" spans="1:24" ht="31.5" customHeight="1">
      <c r="A105" s="77" t="s">
        <v>137</v>
      </c>
      <c r="B105" s="130" t="str">
        <f>'PLANEJAMENTO - Plano de Trabalh'!B106</f>
        <v>Inserir o Objetivo 6 aqui (se houver).</v>
      </c>
      <c r="C105" s="78" t="str">
        <f>'PLANEJAMENTO - Plano de Trabalh'!C$106</f>
        <v>Escolher item na lista suspensa</v>
      </c>
      <c r="D105" s="79">
        <f>VLOOKUP(C105,AUX!I$3:L$11,2,0)</f>
        <v>0</v>
      </c>
      <c r="E105" s="80">
        <f>VLOOKUP(C105,AUX!I$3:L$11,4,0)</f>
        <v>0</v>
      </c>
      <c r="F105" s="81" t="s">
        <v>172</v>
      </c>
      <c r="G105" s="81" t="s">
        <v>3</v>
      </c>
      <c r="H105" s="228"/>
      <c r="I105" s="90" t="str">
        <f>'PLANEJAMENTO - Plano de Trabalh'!$I106</f>
        <v>Escolher na lista suspensa</v>
      </c>
      <c r="J105" s="82">
        <f>'PLANEJAMENTO - Plano de Trabalh'!$J106</f>
        <v>0</v>
      </c>
      <c r="K105" s="82">
        <f>'PLANEJAMENTO - Plano de Trabalh'!$K106</f>
        <v>0</v>
      </c>
      <c r="L105" s="81">
        <f>'PLANEJAMENTO - Plano de Trabalh'!$L106</f>
        <v>0</v>
      </c>
      <c r="M105" s="81">
        <f>'PLANEJAMENTO - Plano de Trabalh'!$M106</f>
        <v>0</v>
      </c>
      <c r="N105" s="106" t="s">
        <v>156</v>
      </c>
      <c r="P105" s="108"/>
      <c r="Q105" s="109"/>
      <c r="R105" s="110"/>
      <c r="S105" s="108"/>
      <c r="T105" s="108"/>
      <c r="U105" s="108"/>
      <c r="V105" s="111" t="str">
        <f>IFERROR(((S105+T105+U105)/Q105),"")</f>
        <v/>
      </c>
      <c r="W105" s="128">
        <f>SUM(P105,S105,T105,U105)</f>
        <v>0</v>
      </c>
      <c r="X105" s="108"/>
    </row>
    <row r="106" spans="1:24" ht="27" customHeight="1">
      <c r="A106" s="83" t="s">
        <v>91</v>
      </c>
      <c r="B106" s="131" t="str">
        <f>'PLANEJAMENTO - Plano de Trabalh'!B107</f>
        <v>Inserir a Meta aqui.  Se houver mais de uma Meta - no máximo de 3 - utilizar os espaços, abaixo, até a Meta 3.</v>
      </c>
      <c r="C106" s="218">
        <f>'PLANEJAMENTO - Plano de Trabalh'!$I107</f>
        <v>0</v>
      </c>
      <c r="D106" s="198"/>
      <c r="E106" s="198"/>
      <c r="F106" s="198"/>
      <c r="G106" s="198"/>
      <c r="H106" s="198"/>
      <c r="I106" s="198"/>
      <c r="J106" s="198"/>
      <c r="K106" s="198"/>
      <c r="L106" s="198"/>
      <c r="M106" s="199"/>
      <c r="N106" s="245"/>
      <c r="P106" s="239"/>
      <c r="Q106" s="188"/>
      <c r="R106" s="188"/>
      <c r="S106" s="188"/>
      <c r="T106" s="188"/>
      <c r="U106" s="188"/>
      <c r="V106" s="188"/>
      <c r="W106" s="201"/>
      <c r="X106" s="108"/>
    </row>
    <row r="107" spans="1:24" ht="15.75" customHeight="1">
      <c r="A107" s="83" t="s">
        <v>93</v>
      </c>
      <c r="B107" s="114">
        <f>'PLANEJAMENTO - Plano de Trabalh'!B108</f>
        <v>0</v>
      </c>
      <c r="C107" s="200"/>
      <c r="D107" s="188"/>
      <c r="E107" s="188"/>
      <c r="F107" s="188"/>
      <c r="G107" s="188"/>
      <c r="H107" s="188"/>
      <c r="I107" s="188"/>
      <c r="J107" s="188"/>
      <c r="K107" s="188"/>
      <c r="L107" s="188"/>
      <c r="M107" s="201"/>
      <c r="N107" s="228"/>
      <c r="P107" s="188"/>
      <c r="Q107" s="188"/>
      <c r="R107" s="188"/>
      <c r="S107" s="188"/>
      <c r="T107" s="188"/>
      <c r="U107" s="188"/>
      <c r="V107" s="188"/>
      <c r="W107" s="201"/>
      <c r="X107" s="108"/>
    </row>
    <row r="108" spans="1:24" ht="15.75" customHeight="1">
      <c r="A108" s="83" t="s">
        <v>94</v>
      </c>
      <c r="B108" s="114">
        <f>'PLANEJAMENTO - Plano de Trabalh'!B109</f>
        <v>0</v>
      </c>
      <c r="C108" s="200"/>
      <c r="D108" s="188"/>
      <c r="E108" s="188"/>
      <c r="F108" s="188"/>
      <c r="G108" s="188"/>
      <c r="H108" s="188"/>
      <c r="I108" s="188"/>
      <c r="J108" s="188"/>
      <c r="K108" s="188"/>
      <c r="L108" s="188"/>
      <c r="M108" s="201"/>
      <c r="N108" s="228"/>
      <c r="P108" s="188"/>
      <c r="Q108" s="188"/>
      <c r="R108" s="188"/>
      <c r="S108" s="188"/>
      <c r="T108" s="188"/>
      <c r="U108" s="188"/>
      <c r="V108" s="188"/>
      <c r="W108" s="201"/>
      <c r="X108" s="108"/>
    </row>
    <row r="109" spans="1:24" ht="15.75" customHeight="1">
      <c r="A109" s="83" t="s">
        <v>95</v>
      </c>
      <c r="B109" s="114" t="str">
        <f>'PLANEJAMENTO - Plano de Trabalh'!B110</f>
        <v>Inserir o Indicador aqui.  Se houver mais de um, utilizar os espaços, abaixo, até o Indicador 2 ou 3.</v>
      </c>
      <c r="C109" s="200"/>
      <c r="D109" s="188"/>
      <c r="E109" s="188"/>
      <c r="F109" s="188"/>
      <c r="G109" s="188"/>
      <c r="H109" s="188"/>
      <c r="I109" s="188"/>
      <c r="J109" s="188"/>
      <c r="K109" s="188"/>
      <c r="L109" s="188"/>
      <c r="M109" s="201"/>
      <c r="N109" s="228"/>
      <c r="P109" s="188"/>
      <c r="Q109" s="188"/>
      <c r="R109" s="188"/>
      <c r="S109" s="188"/>
      <c r="T109" s="188"/>
      <c r="U109" s="188"/>
      <c r="V109" s="188"/>
      <c r="W109" s="201"/>
      <c r="X109" s="108"/>
    </row>
    <row r="110" spans="1:24" ht="15.75" customHeight="1">
      <c r="A110" s="83" t="s">
        <v>96</v>
      </c>
      <c r="B110" s="114">
        <f>'PLANEJAMENTO - Plano de Trabalh'!B111</f>
        <v>0</v>
      </c>
      <c r="C110" s="200"/>
      <c r="D110" s="188"/>
      <c r="E110" s="188"/>
      <c r="F110" s="188"/>
      <c r="G110" s="188"/>
      <c r="H110" s="188"/>
      <c r="I110" s="188"/>
      <c r="J110" s="188"/>
      <c r="K110" s="188"/>
      <c r="L110" s="188"/>
      <c r="M110" s="201"/>
      <c r="N110" s="228"/>
      <c r="P110" s="188"/>
      <c r="Q110" s="188"/>
      <c r="R110" s="188"/>
      <c r="S110" s="188"/>
      <c r="T110" s="188"/>
      <c r="U110" s="188"/>
      <c r="V110" s="188"/>
      <c r="W110" s="201"/>
      <c r="X110" s="108"/>
    </row>
    <row r="111" spans="1:24" ht="15.75" customHeight="1">
      <c r="A111" s="83" t="s">
        <v>97</v>
      </c>
      <c r="B111" s="114">
        <f>'PLANEJAMENTO - Plano de Trabalh'!B112</f>
        <v>0</v>
      </c>
      <c r="C111" s="200"/>
      <c r="D111" s="188"/>
      <c r="E111" s="188"/>
      <c r="F111" s="188"/>
      <c r="G111" s="188"/>
      <c r="H111" s="188"/>
      <c r="I111" s="188"/>
      <c r="J111" s="188"/>
      <c r="K111" s="188"/>
      <c r="L111" s="188"/>
      <c r="M111" s="201"/>
      <c r="N111" s="228"/>
      <c r="P111" s="188"/>
      <c r="Q111" s="188"/>
      <c r="R111" s="188"/>
      <c r="S111" s="188"/>
      <c r="T111" s="188"/>
      <c r="U111" s="188"/>
      <c r="V111" s="188"/>
      <c r="W111" s="201"/>
      <c r="X111" s="108"/>
    </row>
    <row r="112" spans="1:24" ht="15.75" customHeight="1">
      <c r="A112" s="220" t="s">
        <v>157</v>
      </c>
      <c r="B112" s="193"/>
      <c r="C112" s="202"/>
      <c r="D112" s="203"/>
      <c r="E112" s="203"/>
      <c r="F112" s="203"/>
      <c r="G112" s="203"/>
      <c r="H112" s="203"/>
      <c r="I112" s="203"/>
      <c r="J112" s="203"/>
      <c r="K112" s="203"/>
      <c r="L112" s="203"/>
      <c r="M112" s="204"/>
      <c r="N112" s="227"/>
      <c r="P112" s="188"/>
      <c r="Q112" s="188"/>
      <c r="R112" s="188"/>
      <c r="S112" s="188"/>
      <c r="T112" s="188"/>
      <c r="U112" s="188"/>
      <c r="V112" s="188"/>
      <c r="W112" s="201"/>
      <c r="X112" s="108"/>
    </row>
    <row r="113" spans="1:24" ht="15.75" customHeight="1">
      <c r="A113" s="86" t="s">
        <v>99</v>
      </c>
      <c r="B113" s="114" t="str">
        <f>'PLANEJAMENTO - Plano de Trabalh'!B114</f>
        <v>Inserir a Iniciativa aqui. Se houver mais de uma, utilizar os espaços, abaixo, até a Iniciativa 10.</v>
      </c>
      <c r="C113" s="93" t="str">
        <f t="shared" ref="C113:C122" si="100">IF(C$105="Escolher item na lista suspensa","",C$105)</f>
        <v/>
      </c>
      <c r="D113" s="89">
        <f t="shared" ref="D113:E113" si="101">IF(D$105="O valor 'Escolher item na lista suspensa' não foi encontrado na avaliação de VLOOKUP.","",D$105)</f>
        <v>0</v>
      </c>
      <c r="E113" s="88">
        <f t="shared" si="101"/>
        <v>0</v>
      </c>
      <c r="F113" s="93" t="str">
        <f t="shared" ref="F113:G113" si="102">IF(F$105="Escolher item na lista suspensa","",F$105)</f>
        <v>Pessoal</v>
      </c>
      <c r="G113" s="93" t="str">
        <f t="shared" si="102"/>
        <v>Programa</v>
      </c>
      <c r="H113" s="93" t="str">
        <f>'PLANEJAMENTO - Plano de Trabalh'!H114</f>
        <v>Escolher item na lista suspensa</v>
      </c>
      <c r="I113" s="90" t="str">
        <f>'PLANEJAMENTO - Plano de Trabalh'!$I114</f>
        <v>Escolher na lista suspensa</v>
      </c>
      <c r="J113" s="82">
        <f>'PLANEJAMENTO - Plano de Trabalh'!$J114</f>
        <v>0</v>
      </c>
      <c r="K113" s="82">
        <f>'PLANEJAMENTO - Plano de Trabalh'!$K114</f>
        <v>0</v>
      </c>
      <c r="L113" s="81">
        <f>'PLANEJAMENTO - Plano de Trabalh'!$L114</f>
        <v>0</v>
      </c>
      <c r="M113" s="81">
        <f>'PLANEJAMENTO - Plano de Trabalh'!$M114</f>
        <v>0</v>
      </c>
      <c r="N113" s="106" t="s">
        <v>156</v>
      </c>
      <c r="P113" s="188"/>
      <c r="Q113" s="188"/>
      <c r="R113" s="188"/>
      <c r="S113" s="188"/>
      <c r="T113" s="188"/>
      <c r="U113" s="188"/>
      <c r="V113" s="188"/>
      <c r="W113" s="201"/>
      <c r="X113" s="108"/>
    </row>
    <row r="114" spans="1:24" ht="15.75" customHeight="1">
      <c r="A114" s="86" t="s">
        <v>102</v>
      </c>
      <c r="B114" s="114">
        <f>'PLANEJAMENTO - Plano de Trabalh'!B115</f>
        <v>0</v>
      </c>
      <c r="C114" s="93" t="str">
        <f t="shared" si="100"/>
        <v/>
      </c>
      <c r="D114" s="89">
        <f t="shared" ref="D114:E114" si="103">IF(D$105="O valor 'Escolher item na lista suspensa' não foi encontrado na avaliação de VLOOKUP.","",D$105)</f>
        <v>0</v>
      </c>
      <c r="E114" s="88">
        <f t="shared" si="103"/>
        <v>0</v>
      </c>
      <c r="F114" s="93" t="str">
        <f t="shared" ref="F114:G114" si="104">IF(F$105="Escolher item na lista suspensa","",F$105)</f>
        <v>Pessoal</v>
      </c>
      <c r="G114" s="93" t="str">
        <f t="shared" si="104"/>
        <v>Programa</v>
      </c>
      <c r="H114" s="93" t="str">
        <f>'PLANEJAMENTO - Plano de Trabalh'!H115</f>
        <v>Escolher item na lista suspensa</v>
      </c>
      <c r="I114" s="90" t="str">
        <f>'PLANEJAMENTO - Plano de Trabalh'!$I115</f>
        <v>Escolher na lista suspensa</v>
      </c>
      <c r="J114" s="82">
        <f>'PLANEJAMENTO - Plano de Trabalh'!$J115</f>
        <v>0</v>
      </c>
      <c r="K114" s="82">
        <f>'PLANEJAMENTO - Plano de Trabalh'!$K115</f>
        <v>0</v>
      </c>
      <c r="L114" s="81">
        <f>'PLANEJAMENTO - Plano de Trabalh'!$L115</f>
        <v>0</v>
      </c>
      <c r="M114" s="81">
        <f>'PLANEJAMENTO - Plano de Trabalh'!$M115</f>
        <v>0</v>
      </c>
      <c r="N114" s="106" t="s">
        <v>156</v>
      </c>
      <c r="P114" s="188"/>
      <c r="Q114" s="188"/>
      <c r="R114" s="188"/>
      <c r="S114" s="188"/>
      <c r="T114" s="188"/>
      <c r="U114" s="188"/>
      <c r="V114" s="188"/>
      <c r="W114" s="201"/>
      <c r="X114" s="108"/>
    </row>
    <row r="115" spans="1:24" ht="15.75" customHeight="1">
      <c r="A115" s="86" t="s">
        <v>103</v>
      </c>
      <c r="B115" s="114">
        <f>'PLANEJAMENTO - Plano de Trabalh'!B116</f>
        <v>0</v>
      </c>
      <c r="C115" s="93" t="str">
        <f t="shared" si="100"/>
        <v/>
      </c>
      <c r="D115" s="89">
        <f t="shared" ref="D115:E115" si="105">IF(D$105="O valor 'Escolher item na lista suspensa' não foi encontrado na avaliação de VLOOKUP.","",D$105)</f>
        <v>0</v>
      </c>
      <c r="E115" s="88">
        <f t="shared" si="105"/>
        <v>0</v>
      </c>
      <c r="F115" s="93" t="str">
        <f t="shared" ref="F115:G115" si="106">IF(F$105="Escolher item na lista suspensa","",F$105)</f>
        <v>Pessoal</v>
      </c>
      <c r="G115" s="93" t="str">
        <f t="shared" si="106"/>
        <v>Programa</v>
      </c>
      <c r="H115" s="93" t="str">
        <f>'PLANEJAMENTO - Plano de Trabalh'!H116</f>
        <v>Escolher item na lista suspensa</v>
      </c>
      <c r="I115" s="90" t="str">
        <f>'PLANEJAMENTO - Plano de Trabalh'!$I116</f>
        <v>Escolher na lista suspensa</v>
      </c>
      <c r="J115" s="82">
        <f>'PLANEJAMENTO - Plano de Trabalh'!$J116</f>
        <v>0</v>
      </c>
      <c r="K115" s="82">
        <f>'PLANEJAMENTO - Plano de Trabalh'!$K116</f>
        <v>0</v>
      </c>
      <c r="L115" s="81">
        <f>'PLANEJAMENTO - Plano de Trabalh'!$L116</f>
        <v>0</v>
      </c>
      <c r="M115" s="81">
        <f>'PLANEJAMENTO - Plano de Trabalh'!$M116</f>
        <v>0</v>
      </c>
      <c r="N115" s="106" t="s">
        <v>156</v>
      </c>
      <c r="P115" s="188"/>
      <c r="Q115" s="188"/>
      <c r="R115" s="188"/>
      <c r="S115" s="188"/>
      <c r="T115" s="188"/>
      <c r="U115" s="188"/>
      <c r="V115" s="188"/>
      <c r="W115" s="201"/>
      <c r="X115" s="108"/>
    </row>
    <row r="116" spans="1:24" ht="15.75" customHeight="1">
      <c r="A116" s="86" t="s">
        <v>104</v>
      </c>
      <c r="B116" s="114">
        <f>'PLANEJAMENTO - Plano de Trabalh'!B117</f>
        <v>0</v>
      </c>
      <c r="C116" s="93" t="str">
        <f t="shared" si="100"/>
        <v/>
      </c>
      <c r="D116" s="89">
        <f t="shared" ref="D116:E116" si="107">IF(D$105="O valor 'Escolher item na lista suspensa' não foi encontrado na avaliação de VLOOKUP.","",D$105)</f>
        <v>0</v>
      </c>
      <c r="E116" s="88">
        <f t="shared" si="107"/>
        <v>0</v>
      </c>
      <c r="F116" s="93" t="str">
        <f t="shared" ref="F116:G116" si="108">IF(F$105="Escolher item na lista suspensa","",F$105)</f>
        <v>Pessoal</v>
      </c>
      <c r="G116" s="93" t="str">
        <f t="shared" si="108"/>
        <v>Programa</v>
      </c>
      <c r="H116" s="93" t="str">
        <f>'PLANEJAMENTO - Plano de Trabalh'!H117</f>
        <v>Escolher item na lista suspensa</v>
      </c>
      <c r="I116" s="90" t="str">
        <f>'PLANEJAMENTO - Plano de Trabalh'!$I117</f>
        <v>Escolher na lista suspensa</v>
      </c>
      <c r="J116" s="82">
        <f>'PLANEJAMENTO - Plano de Trabalh'!$J117</f>
        <v>0</v>
      </c>
      <c r="K116" s="82">
        <f>'PLANEJAMENTO - Plano de Trabalh'!$K117</f>
        <v>0</v>
      </c>
      <c r="L116" s="81">
        <f>'PLANEJAMENTO - Plano de Trabalh'!$L117</f>
        <v>0</v>
      </c>
      <c r="M116" s="81">
        <f>'PLANEJAMENTO - Plano de Trabalh'!$M117</f>
        <v>0</v>
      </c>
      <c r="N116" s="106" t="s">
        <v>156</v>
      </c>
      <c r="P116" s="188"/>
      <c r="Q116" s="188"/>
      <c r="R116" s="188"/>
      <c r="S116" s="188"/>
      <c r="T116" s="188"/>
      <c r="U116" s="188"/>
      <c r="V116" s="188"/>
      <c r="W116" s="201"/>
      <c r="X116" s="108"/>
    </row>
    <row r="117" spans="1:24" ht="15.75" customHeight="1">
      <c r="A117" s="86" t="s">
        <v>105</v>
      </c>
      <c r="B117" s="114">
        <f>'PLANEJAMENTO - Plano de Trabalh'!B118</f>
        <v>0</v>
      </c>
      <c r="C117" s="93" t="str">
        <f t="shared" si="100"/>
        <v/>
      </c>
      <c r="D117" s="89">
        <f t="shared" ref="D117:E117" si="109">IF(D$105="O valor 'Escolher item na lista suspensa' não foi encontrado na avaliação de VLOOKUP.","",D$105)</f>
        <v>0</v>
      </c>
      <c r="E117" s="88">
        <f t="shared" si="109"/>
        <v>0</v>
      </c>
      <c r="F117" s="93" t="str">
        <f t="shared" ref="F117:G117" si="110">IF(F$105="Escolher item na lista suspensa","",F$105)</f>
        <v>Pessoal</v>
      </c>
      <c r="G117" s="93" t="str">
        <f t="shared" si="110"/>
        <v>Programa</v>
      </c>
      <c r="H117" s="93" t="str">
        <f>'PLANEJAMENTO - Plano de Trabalh'!H118</f>
        <v>Escolher item na lista suspensa</v>
      </c>
      <c r="I117" s="90" t="str">
        <f>'PLANEJAMENTO - Plano de Trabalh'!$I118</f>
        <v>Escolher na lista suspensa</v>
      </c>
      <c r="J117" s="82">
        <f>'PLANEJAMENTO - Plano de Trabalh'!$J118</f>
        <v>0</v>
      </c>
      <c r="K117" s="82">
        <f>'PLANEJAMENTO - Plano de Trabalh'!$K118</f>
        <v>0</v>
      </c>
      <c r="L117" s="81">
        <f>'PLANEJAMENTO - Plano de Trabalh'!$L118</f>
        <v>0</v>
      </c>
      <c r="M117" s="81">
        <f>'PLANEJAMENTO - Plano de Trabalh'!$M118</f>
        <v>0</v>
      </c>
      <c r="N117" s="106" t="s">
        <v>156</v>
      </c>
      <c r="P117" s="188"/>
      <c r="Q117" s="188"/>
      <c r="R117" s="188"/>
      <c r="S117" s="188"/>
      <c r="T117" s="188"/>
      <c r="U117" s="188"/>
      <c r="V117" s="188"/>
      <c r="W117" s="201"/>
      <c r="X117" s="108"/>
    </row>
    <row r="118" spans="1:24" ht="15.75" customHeight="1">
      <c r="A118" s="86" t="s">
        <v>106</v>
      </c>
      <c r="B118" s="114">
        <f>'PLANEJAMENTO - Plano de Trabalh'!B119</f>
        <v>0</v>
      </c>
      <c r="C118" s="93" t="str">
        <f t="shared" si="100"/>
        <v/>
      </c>
      <c r="D118" s="89">
        <f t="shared" ref="D118:E118" si="111">IF(D$105="O valor 'Escolher item na lista suspensa' não foi encontrado na avaliação de VLOOKUP.","",D$105)</f>
        <v>0</v>
      </c>
      <c r="E118" s="88">
        <f t="shared" si="111"/>
        <v>0</v>
      </c>
      <c r="F118" s="93" t="str">
        <f t="shared" ref="F118:G118" si="112">IF(F$105="Escolher item na lista suspensa","",F$105)</f>
        <v>Pessoal</v>
      </c>
      <c r="G118" s="93" t="str">
        <f t="shared" si="112"/>
        <v>Programa</v>
      </c>
      <c r="H118" s="93" t="str">
        <f>'PLANEJAMENTO - Plano de Trabalh'!H119</f>
        <v>Escolher item na lista suspensa</v>
      </c>
      <c r="I118" s="90" t="str">
        <f>'PLANEJAMENTO - Plano de Trabalh'!$I119</f>
        <v>Escolher na lista suspensa</v>
      </c>
      <c r="J118" s="82">
        <f>'PLANEJAMENTO - Plano de Trabalh'!$J119</f>
        <v>0</v>
      </c>
      <c r="K118" s="82">
        <f>'PLANEJAMENTO - Plano de Trabalh'!$K119</f>
        <v>0</v>
      </c>
      <c r="L118" s="81">
        <f>'PLANEJAMENTO - Plano de Trabalh'!$L119</f>
        <v>0</v>
      </c>
      <c r="M118" s="81">
        <f>'PLANEJAMENTO - Plano de Trabalh'!$M119</f>
        <v>0</v>
      </c>
      <c r="N118" s="106" t="s">
        <v>156</v>
      </c>
      <c r="P118" s="188"/>
      <c r="Q118" s="188"/>
      <c r="R118" s="188"/>
      <c r="S118" s="188"/>
      <c r="T118" s="188"/>
      <c r="U118" s="188"/>
      <c r="V118" s="188"/>
      <c r="W118" s="201"/>
      <c r="X118" s="108"/>
    </row>
    <row r="119" spans="1:24" ht="15.75" customHeight="1">
      <c r="A119" s="86" t="s">
        <v>107</v>
      </c>
      <c r="B119" s="114">
        <f>'PLANEJAMENTO - Plano de Trabalh'!B120</f>
        <v>0</v>
      </c>
      <c r="C119" s="93" t="str">
        <f t="shared" si="100"/>
        <v/>
      </c>
      <c r="D119" s="89">
        <f t="shared" ref="D119:E119" si="113">IF(D$105="O valor 'Escolher item na lista suspensa' não foi encontrado na avaliação de VLOOKUP.","",D$105)</f>
        <v>0</v>
      </c>
      <c r="E119" s="88">
        <f t="shared" si="113"/>
        <v>0</v>
      </c>
      <c r="F119" s="93" t="str">
        <f t="shared" ref="F119:G119" si="114">IF(F$105="Escolher item na lista suspensa","",F$105)</f>
        <v>Pessoal</v>
      </c>
      <c r="G119" s="93" t="str">
        <f t="shared" si="114"/>
        <v>Programa</v>
      </c>
      <c r="H119" s="93" t="str">
        <f>'PLANEJAMENTO - Plano de Trabalh'!H120</f>
        <v>Escolher item na lista suspensa</v>
      </c>
      <c r="I119" s="90" t="str">
        <f>'PLANEJAMENTO - Plano de Trabalh'!$I120</f>
        <v>Escolher na lista suspensa</v>
      </c>
      <c r="J119" s="82">
        <f>'PLANEJAMENTO - Plano de Trabalh'!$J120</f>
        <v>0</v>
      </c>
      <c r="K119" s="82">
        <f>'PLANEJAMENTO - Plano de Trabalh'!$K120</f>
        <v>0</v>
      </c>
      <c r="L119" s="81">
        <f>'PLANEJAMENTO - Plano de Trabalh'!$L120</f>
        <v>0</v>
      </c>
      <c r="M119" s="81">
        <f>'PLANEJAMENTO - Plano de Trabalh'!$M120</f>
        <v>0</v>
      </c>
      <c r="N119" s="106" t="s">
        <v>156</v>
      </c>
      <c r="P119" s="188"/>
      <c r="Q119" s="188"/>
      <c r="R119" s="188"/>
      <c r="S119" s="188"/>
      <c r="T119" s="188"/>
      <c r="U119" s="188"/>
      <c r="V119" s="188"/>
      <c r="W119" s="201"/>
      <c r="X119" s="108"/>
    </row>
    <row r="120" spans="1:24" ht="15.75" customHeight="1">
      <c r="A120" s="86" t="s">
        <v>108</v>
      </c>
      <c r="B120" s="114">
        <f>'PLANEJAMENTO - Plano de Trabalh'!B121</f>
        <v>0</v>
      </c>
      <c r="C120" s="93" t="str">
        <f t="shared" si="100"/>
        <v/>
      </c>
      <c r="D120" s="89">
        <f t="shared" ref="D120:E120" si="115">IF(D$105="O valor 'Escolher item na lista suspensa' não foi encontrado na avaliação de VLOOKUP.","",D$105)</f>
        <v>0</v>
      </c>
      <c r="E120" s="88">
        <f t="shared" si="115"/>
        <v>0</v>
      </c>
      <c r="F120" s="93" t="str">
        <f t="shared" ref="F120:G120" si="116">IF(F$105="Escolher item na lista suspensa","",F$105)</f>
        <v>Pessoal</v>
      </c>
      <c r="G120" s="93" t="str">
        <f t="shared" si="116"/>
        <v>Programa</v>
      </c>
      <c r="H120" s="93" t="str">
        <f>'PLANEJAMENTO - Plano de Trabalh'!H121</f>
        <v>Escolher item na lista suspensa</v>
      </c>
      <c r="I120" s="90" t="str">
        <f>'PLANEJAMENTO - Plano de Trabalh'!$I121</f>
        <v>Escolher na lista suspensa</v>
      </c>
      <c r="J120" s="82">
        <f>'PLANEJAMENTO - Plano de Trabalh'!$J121</f>
        <v>0</v>
      </c>
      <c r="K120" s="82">
        <f>'PLANEJAMENTO - Plano de Trabalh'!$K121</f>
        <v>0</v>
      </c>
      <c r="L120" s="81">
        <f>'PLANEJAMENTO - Plano de Trabalh'!$L121</f>
        <v>0</v>
      </c>
      <c r="M120" s="81">
        <f>'PLANEJAMENTO - Plano de Trabalh'!$M121</f>
        <v>0</v>
      </c>
      <c r="N120" s="106" t="s">
        <v>156</v>
      </c>
      <c r="P120" s="188"/>
      <c r="Q120" s="188"/>
      <c r="R120" s="188"/>
      <c r="S120" s="188"/>
      <c r="T120" s="188"/>
      <c r="U120" s="188"/>
      <c r="V120" s="188"/>
      <c r="W120" s="201"/>
      <c r="X120" s="108"/>
    </row>
    <row r="121" spans="1:24" ht="15.75" customHeight="1">
      <c r="A121" s="86" t="s">
        <v>109</v>
      </c>
      <c r="B121" s="114">
        <f>'PLANEJAMENTO - Plano de Trabalh'!B122</f>
        <v>0</v>
      </c>
      <c r="C121" s="93" t="str">
        <f t="shared" si="100"/>
        <v/>
      </c>
      <c r="D121" s="89">
        <f t="shared" ref="D121:E121" si="117">IF(D$105="O valor 'Escolher item na lista suspensa' não foi encontrado na avaliação de VLOOKUP.","",D$105)</f>
        <v>0</v>
      </c>
      <c r="E121" s="88">
        <f t="shared" si="117"/>
        <v>0</v>
      </c>
      <c r="F121" s="93" t="str">
        <f t="shared" ref="F121:G121" si="118">IF(F$105="Escolher item na lista suspensa","",F$105)</f>
        <v>Pessoal</v>
      </c>
      <c r="G121" s="93" t="str">
        <f t="shared" si="118"/>
        <v>Programa</v>
      </c>
      <c r="H121" s="93" t="str">
        <f>'PLANEJAMENTO - Plano de Trabalh'!H122</f>
        <v>Escolher item na lista suspensa</v>
      </c>
      <c r="I121" s="90" t="str">
        <f>'PLANEJAMENTO - Plano de Trabalh'!$I122</f>
        <v>Escolher na lista suspensa</v>
      </c>
      <c r="J121" s="82">
        <f>'PLANEJAMENTO - Plano de Trabalh'!$J122</f>
        <v>0</v>
      </c>
      <c r="K121" s="82">
        <f>'PLANEJAMENTO - Plano de Trabalh'!$K122</f>
        <v>0</v>
      </c>
      <c r="L121" s="81">
        <f>'PLANEJAMENTO - Plano de Trabalh'!$L122</f>
        <v>0</v>
      </c>
      <c r="M121" s="81">
        <f>'PLANEJAMENTO - Plano de Trabalh'!$M122</f>
        <v>0</v>
      </c>
      <c r="N121" s="106" t="s">
        <v>156</v>
      </c>
      <c r="P121" s="188"/>
      <c r="Q121" s="188"/>
      <c r="R121" s="188"/>
      <c r="S121" s="188"/>
      <c r="T121" s="188"/>
      <c r="U121" s="188"/>
      <c r="V121" s="188"/>
      <c r="W121" s="201"/>
      <c r="X121" s="108"/>
    </row>
    <row r="122" spans="1:24" ht="15.75" customHeight="1">
      <c r="A122" s="86" t="s">
        <v>110</v>
      </c>
      <c r="B122" s="114">
        <f>'PLANEJAMENTO - Plano de Trabalh'!B123</f>
        <v>0</v>
      </c>
      <c r="C122" s="93" t="str">
        <f t="shared" si="100"/>
        <v/>
      </c>
      <c r="D122" s="89">
        <f t="shared" ref="D122:E122" si="119">IF(D$105="O valor 'Escolher item na lista suspensa' não foi encontrado na avaliação de VLOOKUP.","",D$105)</f>
        <v>0</v>
      </c>
      <c r="E122" s="88">
        <f t="shared" si="119"/>
        <v>0</v>
      </c>
      <c r="F122" s="93" t="str">
        <f t="shared" ref="F122:G122" si="120">IF(F$105="Escolher item na lista suspensa","",F$105)</f>
        <v>Pessoal</v>
      </c>
      <c r="G122" s="93" t="str">
        <f t="shared" si="120"/>
        <v>Programa</v>
      </c>
      <c r="H122" s="93" t="str">
        <f>'PLANEJAMENTO - Plano de Trabalh'!H123</f>
        <v>Escolher item na lista suspensa</v>
      </c>
      <c r="I122" s="90" t="str">
        <f>'PLANEJAMENTO - Plano de Trabalh'!$I123</f>
        <v>Escolher na lista suspensa</v>
      </c>
      <c r="J122" s="82">
        <f>'PLANEJAMENTO - Plano de Trabalh'!$J123</f>
        <v>0</v>
      </c>
      <c r="K122" s="82">
        <f>'PLANEJAMENTO - Plano de Trabalh'!$K123</f>
        <v>0</v>
      </c>
      <c r="L122" s="81">
        <f>'PLANEJAMENTO - Plano de Trabalh'!$L123</f>
        <v>0</v>
      </c>
      <c r="M122" s="81">
        <f>'PLANEJAMENTO - Plano de Trabalh'!$M123</f>
        <v>0</v>
      </c>
      <c r="N122" s="106" t="s">
        <v>156</v>
      </c>
      <c r="P122" s="188"/>
      <c r="Q122" s="188"/>
      <c r="R122" s="188"/>
      <c r="S122" s="188"/>
      <c r="T122" s="188"/>
      <c r="U122" s="188"/>
      <c r="V122" s="188"/>
      <c r="W122" s="201"/>
      <c r="X122" s="108"/>
    </row>
    <row r="123" spans="1:24" ht="15.75" customHeight="1">
      <c r="A123" s="132"/>
      <c r="B123" s="132"/>
      <c r="C123" s="132"/>
      <c r="D123" s="132"/>
      <c r="E123" s="132"/>
      <c r="F123" s="132"/>
      <c r="G123" s="132"/>
      <c r="H123" s="132"/>
      <c r="I123" s="132"/>
      <c r="J123" s="132"/>
    </row>
    <row r="124" spans="1:24" ht="15.75" customHeight="1">
      <c r="A124" s="132"/>
      <c r="B124" s="132"/>
      <c r="C124" s="132"/>
      <c r="D124" s="132"/>
      <c r="E124" s="132"/>
      <c r="F124" s="132"/>
      <c r="G124" s="132"/>
      <c r="H124" s="132"/>
      <c r="I124" s="132"/>
      <c r="J124" s="132"/>
    </row>
    <row r="125" spans="1:24" ht="15.75" customHeight="1">
      <c r="A125" s="132"/>
      <c r="B125" s="132"/>
      <c r="C125" s="132"/>
      <c r="D125" s="132"/>
      <c r="E125" s="132"/>
      <c r="F125" s="132"/>
      <c r="G125" s="132"/>
      <c r="H125" s="132"/>
      <c r="I125" s="132"/>
      <c r="J125" s="132"/>
    </row>
    <row r="126" spans="1:24" ht="15.75" customHeight="1">
      <c r="A126" s="132"/>
      <c r="B126" s="132"/>
      <c r="C126" s="132"/>
      <c r="D126" s="132"/>
      <c r="E126" s="132"/>
      <c r="F126" s="132"/>
      <c r="G126" s="132"/>
      <c r="H126" s="132"/>
      <c r="I126" s="132"/>
      <c r="J126" s="132"/>
    </row>
    <row r="127" spans="1:24" ht="15.75" customHeight="1">
      <c r="A127" s="132"/>
      <c r="B127" s="132"/>
      <c r="C127" s="132"/>
      <c r="D127" s="132"/>
      <c r="E127" s="132"/>
      <c r="F127" s="132"/>
      <c r="G127" s="132"/>
      <c r="H127" s="132"/>
      <c r="I127" s="132"/>
      <c r="J127" s="132"/>
    </row>
    <row r="128" spans="1:24" ht="15.75" customHeight="1">
      <c r="A128" s="132"/>
      <c r="B128" s="132"/>
      <c r="C128" s="132"/>
      <c r="D128" s="132"/>
      <c r="E128" s="132"/>
      <c r="F128" s="132"/>
      <c r="G128" s="132"/>
      <c r="H128" s="132"/>
      <c r="I128" s="132"/>
      <c r="J128" s="132"/>
    </row>
    <row r="129" spans="1:10" ht="15.75" customHeight="1">
      <c r="A129" s="132"/>
      <c r="B129" s="132"/>
      <c r="C129" s="132"/>
      <c r="D129" s="132"/>
      <c r="E129" s="132"/>
      <c r="F129" s="132"/>
      <c r="G129" s="132"/>
      <c r="H129" s="132"/>
      <c r="I129" s="132"/>
      <c r="J129" s="132"/>
    </row>
    <row r="130" spans="1:10" ht="15.75" customHeight="1">
      <c r="A130" s="132"/>
      <c r="B130" s="132"/>
      <c r="C130" s="132"/>
      <c r="D130" s="132"/>
      <c r="E130" s="132"/>
      <c r="F130" s="132"/>
      <c r="G130" s="132"/>
      <c r="H130" s="132"/>
      <c r="I130" s="132"/>
      <c r="J130" s="132"/>
    </row>
    <row r="131" spans="1:10" ht="15.75" customHeight="1">
      <c r="A131" s="132"/>
      <c r="B131" s="132"/>
      <c r="C131" s="132"/>
      <c r="D131" s="132"/>
      <c r="E131" s="132"/>
      <c r="F131" s="132"/>
      <c r="G131" s="132"/>
      <c r="H131" s="132"/>
      <c r="I131" s="132"/>
      <c r="J131" s="132"/>
    </row>
    <row r="132" spans="1:10" ht="15.75" customHeight="1">
      <c r="A132" s="132"/>
      <c r="B132" s="132"/>
      <c r="C132" s="132"/>
      <c r="D132" s="132"/>
      <c r="E132" s="132"/>
      <c r="F132" s="132"/>
      <c r="G132" s="132"/>
      <c r="H132" s="132"/>
      <c r="I132" s="132"/>
      <c r="J132" s="132"/>
    </row>
    <row r="133" spans="1:10" ht="15.75" customHeight="1">
      <c r="A133" s="132"/>
      <c r="B133" s="132"/>
      <c r="C133" s="132"/>
      <c r="D133" s="132"/>
      <c r="E133" s="132"/>
      <c r="F133" s="132"/>
      <c r="G133" s="132"/>
      <c r="H133" s="132"/>
      <c r="I133" s="132"/>
      <c r="J133" s="132"/>
    </row>
    <row r="134" spans="1:10" ht="15.75" customHeight="1">
      <c r="A134" s="132"/>
      <c r="B134" s="132"/>
      <c r="C134" s="132"/>
      <c r="D134" s="132"/>
      <c r="E134" s="132"/>
      <c r="F134" s="132"/>
      <c r="G134" s="132"/>
      <c r="H134" s="132"/>
      <c r="I134" s="132"/>
      <c r="J134" s="132"/>
    </row>
    <row r="135" spans="1:10" ht="15.75" customHeight="1">
      <c r="A135" s="132"/>
      <c r="B135" s="132"/>
      <c r="C135" s="132"/>
      <c r="D135" s="132"/>
      <c r="E135" s="132"/>
      <c r="F135" s="132"/>
      <c r="G135" s="132"/>
      <c r="H135" s="132"/>
      <c r="I135" s="132"/>
      <c r="J135" s="132"/>
    </row>
    <row r="136" spans="1:10" ht="15.75" customHeight="1">
      <c r="A136" s="132"/>
      <c r="B136" s="132"/>
      <c r="C136" s="132"/>
      <c r="D136" s="132"/>
      <c r="E136" s="132"/>
      <c r="F136" s="132"/>
      <c r="G136" s="132"/>
      <c r="H136" s="132"/>
      <c r="I136" s="132"/>
      <c r="J136" s="132"/>
    </row>
    <row r="137" spans="1:10" ht="15.75" customHeight="1">
      <c r="A137" s="132"/>
      <c r="B137" s="132"/>
      <c r="C137" s="132"/>
      <c r="D137" s="132"/>
      <c r="E137" s="132"/>
      <c r="F137" s="132"/>
      <c r="G137" s="132"/>
      <c r="H137" s="132"/>
      <c r="I137" s="132"/>
      <c r="J137" s="132"/>
    </row>
    <row r="138" spans="1:10" ht="15.75" customHeight="1">
      <c r="A138" s="132"/>
      <c r="B138" s="132"/>
      <c r="C138" s="132"/>
      <c r="D138" s="132"/>
      <c r="E138" s="132"/>
      <c r="F138" s="132"/>
      <c r="G138" s="132"/>
      <c r="H138" s="132"/>
      <c r="I138" s="132"/>
      <c r="J138" s="132"/>
    </row>
    <row r="139" spans="1:10" ht="15.75" customHeight="1">
      <c r="A139" s="132"/>
      <c r="B139" s="132"/>
      <c r="C139" s="132"/>
      <c r="D139" s="132"/>
      <c r="E139" s="132"/>
      <c r="F139" s="132"/>
      <c r="G139" s="132"/>
      <c r="H139" s="132"/>
      <c r="I139" s="132"/>
      <c r="J139" s="132"/>
    </row>
    <row r="140" spans="1:10" ht="15.75" customHeight="1">
      <c r="A140" s="132"/>
      <c r="B140" s="132"/>
      <c r="C140" s="132"/>
      <c r="D140" s="132"/>
      <c r="E140" s="132"/>
      <c r="F140" s="132"/>
      <c r="G140" s="132"/>
      <c r="H140" s="132"/>
      <c r="I140" s="132"/>
      <c r="J140" s="132"/>
    </row>
    <row r="141" spans="1:10" ht="15.75" customHeight="1">
      <c r="A141" s="132"/>
      <c r="B141" s="132"/>
      <c r="C141" s="132"/>
      <c r="D141" s="132"/>
      <c r="E141" s="132"/>
      <c r="F141" s="132"/>
      <c r="G141" s="132"/>
      <c r="H141" s="132"/>
      <c r="I141" s="132"/>
      <c r="J141" s="132"/>
    </row>
    <row r="142" spans="1:10" ht="15.75" customHeight="1">
      <c r="A142" s="132"/>
      <c r="B142" s="132"/>
      <c r="C142" s="132"/>
      <c r="D142" s="132"/>
      <c r="E142" s="132"/>
      <c r="F142" s="132"/>
      <c r="G142" s="132"/>
      <c r="H142" s="132"/>
      <c r="I142" s="132"/>
      <c r="J142" s="132"/>
    </row>
    <row r="143" spans="1:10" ht="15.75" customHeight="1">
      <c r="A143" s="132"/>
      <c r="B143" s="132"/>
      <c r="C143" s="132"/>
      <c r="D143" s="132"/>
      <c r="E143" s="132"/>
      <c r="F143" s="132"/>
      <c r="G143" s="132"/>
      <c r="H143" s="132"/>
      <c r="I143" s="132"/>
      <c r="J143" s="132"/>
    </row>
    <row r="144" spans="1:10" ht="15.75" customHeight="1">
      <c r="A144" s="132"/>
      <c r="B144" s="132"/>
      <c r="C144" s="132"/>
      <c r="D144" s="132"/>
      <c r="E144" s="132"/>
      <c r="F144" s="132"/>
      <c r="G144" s="132"/>
      <c r="H144" s="132"/>
      <c r="I144" s="132"/>
      <c r="J144" s="132"/>
    </row>
    <row r="145" spans="1:10" ht="15.75" customHeight="1">
      <c r="A145" s="132"/>
      <c r="B145" s="132"/>
      <c r="C145" s="132"/>
      <c r="D145" s="132"/>
      <c r="E145" s="132"/>
      <c r="F145" s="132"/>
      <c r="G145" s="132"/>
      <c r="H145" s="132"/>
      <c r="I145" s="132"/>
      <c r="J145" s="132"/>
    </row>
    <row r="146" spans="1:10" ht="15.75" customHeight="1">
      <c r="A146" s="132"/>
      <c r="B146" s="132"/>
      <c r="C146" s="132"/>
      <c r="D146" s="132"/>
      <c r="E146" s="132"/>
      <c r="F146" s="132"/>
      <c r="G146" s="132"/>
      <c r="H146" s="132"/>
      <c r="I146" s="132"/>
      <c r="J146" s="132"/>
    </row>
    <row r="147" spans="1:10" ht="15.75" customHeight="1">
      <c r="A147" s="132"/>
      <c r="B147" s="132"/>
      <c r="C147" s="132"/>
      <c r="D147" s="132"/>
      <c r="E147" s="132"/>
      <c r="F147" s="132"/>
      <c r="G147" s="132"/>
      <c r="H147" s="132"/>
      <c r="I147" s="132"/>
      <c r="J147" s="132"/>
    </row>
    <row r="148" spans="1:10" ht="15.75" customHeight="1">
      <c r="A148" s="132"/>
      <c r="B148" s="132"/>
      <c r="C148" s="132"/>
      <c r="D148" s="132"/>
      <c r="E148" s="132"/>
      <c r="F148" s="132"/>
      <c r="G148" s="132"/>
      <c r="H148" s="132"/>
      <c r="I148" s="132"/>
      <c r="J148" s="132"/>
    </row>
    <row r="149" spans="1:10" ht="15.75" customHeight="1">
      <c r="A149" s="132"/>
      <c r="B149" s="132"/>
      <c r="C149" s="132"/>
      <c r="D149" s="132"/>
      <c r="E149" s="132"/>
      <c r="F149" s="132"/>
      <c r="G149" s="132"/>
      <c r="H149" s="132"/>
      <c r="I149" s="132"/>
      <c r="J149" s="132"/>
    </row>
    <row r="150" spans="1:10" ht="15.75" customHeight="1">
      <c r="A150" s="132"/>
      <c r="B150" s="132"/>
      <c r="C150" s="132"/>
      <c r="D150" s="132"/>
      <c r="E150" s="132"/>
      <c r="F150" s="132"/>
      <c r="G150" s="132"/>
      <c r="H150" s="132"/>
      <c r="I150" s="132"/>
      <c r="J150" s="132"/>
    </row>
    <row r="151" spans="1:10" ht="15.75" customHeight="1">
      <c r="A151" s="132"/>
      <c r="B151" s="132"/>
      <c r="C151" s="132"/>
      <c r="D151" s="132"/>
      <c r="E151" s="132"/>
      <c r="F151" s="132"/>
      <c r="G151" s="132"/>
      <c r="H151" s="132"/>
      <c r="I151" s="132"/>
      <c r="J151" s="132"/>
    </row>
    <row r="152" spans="1:10" ht="15.75" customHeight="1">
      <c r="A152" s="132"/>
      <c r="B152" s="132"/>
      <c r="C152" s="132"/>
      <c r="D152" s="132"/>
      <c r="E152" s="132"/>
      <c r="F152" s="132"/>
      <c r="G152" s="132"/>
      <c r="H152" s="132"/>
      <c r="I152" s="132"/>
      <c r="J152" s="132"/>
    </row>
    <row r="153" spans="1:10" ht="15.75" customHeight="1">
      <c r="A153" s="132"/>
      <c r="B153" s="132"/>
      <c r="C153" s="132"/>
      <c r="D153" s="132"/>
      <c r="E153" s="132"/>
      <c r="F153" s="132"/>
      <c r="G153" s="132"/>
      <c r="H153" s="132"/>
      <c r="I153" s="132"/>
      <c r="J153" s="132"/>
    </row>
    <row r="154" spans="1:10" ht="15.75" customHeight="1">
      <c r="A154" s="132"/>
      <c r="B154" s="132"/>
      <c r="C154" s="132"/>
      <c r="D154" s="132"/>
      <c r="E154" s="132"/>
      <c r="F154" s="132"/>
      <c r="G154" s="132"/>
      <c r="H154" s="132"/>
      <c r="I154" s="132"/>
      <c r="J154" s="132"/>
    </row>
    <row r="155" spans="1:10" ht="15.75" customHeight="1">
      <c r="A155" s="132"/>
      <c r="B155" s="132"/>
      <c r="C155" s="132"/>
      <c r="D155" s="132"/>
      <c r="E155" s="132"/>
      <c r="F155" s="132"/>
      <c r="G155" s="132"/>
      <c r="H155" s="132"/>
      <c r="I155" s="132"/>
      <c r="J155" s="132"/>
    </row>
    <row r="156" spans="1:10" ht="15.75" customHeight="1">
      <c r="A156" s="132"/>
      <c r="B156" s="132"/>
      <c r="C156" s="132"/>
      <c r="D156" s="132"/>
      <c r="E156" s="132"/>
      <c r="F156" s="132"/>
      <c r="G156" s="132"/>
      <c r="H156" s="132"/>
      <c r="I156" s="132"/>
      <c r="J156" s="132"/>
    </row>
    <row r="157" spans="1:10" ht="15.75" customHeight="1">
      <c r="A157" s="132"/>
      <c r="B157" s="132"/>
      <c r="C157" s="132"/>
      <c r="D157" s="132"/>
      <c r="E157" s="132"/>
      <c r="F157" s="132"/>
      <c r="G157" s="132"/>
      <c r="H157" s="132"/>
      <c r="I157" s="132"/>
      <c r="J157" s="132"/>
    </row>
    <row r="158" spans="1:10" ht="15.75" customHeight="1">
      <c r="A158" s="132"/>
      <c r="B158" s="132"/>
      <c r="C158" s="132"/>
      <c r="D158" s="132"/>
      <c r="E158" s="132"/>
      <c r="F158" s="132"/>
      <c r="G158" s="132"/>
      <c r="H158" s="132"/>
      <c r="I158" s="132"/>
      <c r="J158" s="132"/>
    </row>
    <row r="159" spans="1:10" ht="15.75" customHeight="1">
      <c r="A159" s="132"/>
      <c r="B159" s="132"/>
      <c r="C159" s="132"/>
      <c r="D159" s="132"/>
      <c r="E159" s="132"/>
      <c r="F159" s="132"/>
      <c r="G159" s="132"/>
      <c r="H159" s="132"/>
      <c r="I159" s="132"/>
      <c r="J159" s="132"/>
    </row>
    <row r="160" spans="1:10" ht="15.75" customHeight="1">
      <c r="A160" s="132"/>
      <c r="B160" s="132"/>
      <c r="C160" s="132"/>
      <c r="D160" s="132"/>
      <c r="E160" s="132"/>
      <c r="F160" s="132"/>
      <c r="G160" s="132"/>
      <c r="H160" s="132"/>
      <c r="I160" s="132"/>
      <c r="J160" s="132"/>
    </row>
    <row r="161" spans="1:10" ht="15.75" customHeight="1">
      <c r="A161" s="132"/>
      <c r="B161" s="132"/>
      <c r="C161" s="132"/>
      <c r="D161" s="132"/>
      <c r="E161" s="132"/>
      <c r="F161" s="132"/>
      <c r="G161" s="132"/>
      <c r="H161" s="132"/>
      <c r="I161" s="132"/>
      <c r="J161" s="132"/>
    </row>
    <row r="162" spans="1:10" ht="15.75" customHeight="1">
      <c r="A162" s="132"/>
      <c r="B162" s="132"/>
      <c r="C162" s="132"/>
      <c r="D162" s="132"/>
      <c r="E162" s="132"/>
      <c r="F162" s="132"/>
      <c r="G162" s="132"/>
      <c r="H162" s="132"/>
      <c r="I162" s="132"/>
      <c r="J162" s="132"/>
    </row>
    <row r="163" spans="1:10" ht="15.75" customHeight="1">
      <c r="A163" s="132"/>
      <c r="B163" s="132"/>
      <c r="C163" s="132"/>
      <c r="D163" s="132"/>
      <c r="E163" s="132"/>
      <c r="F163" s="132"/>
      <c r="G163" s="132"/>
      <c r="H163" s="132"/>
      <c r="I163" s="132"/>
      <c r="J163" s="132"/>
    </row>
    <row r="164" spans="1:10" ht="15.75" customHeight="1">
      <c r="A164" s="132"/>
      <c r="B164" s="132"/>
      <c r="C164" s="132"/>
      <c r="D164" s="132"/>
      <c r="E164" s="132"/>
      <c r="F164" s="132"/>
      <c r="G164" s="132"/>
      <c r="H164" s="132"/>
      <c r="I164" s="132"/>
      <c r="J164" s="132"/>
    </row>
    <row r="165" spans="1:10" ht="15.75" customHeight="1">
      <c r="A165" s="132"/>
      <c r="B165" s="132"/>
      <c r="C165" s="132"/>
      <c r="D165" s="132"/>
      <c r="E165" s="132"/>
      <c r="F165" s="132"/>
      <c r="G165" s="132"/>
      <c r="H165" s="132"/>
      <c r="I165" s="132"/>
      <c r="J165" s="132"/>
    </row>
    <row r="166" spans="1:10" ht="15.75" customHeight="1">
      <c r="A166" s="132"/>
      <c r="B166" s="132"/>
      <c r="C166" s="132"/>
      <c r="D166" s="132"/>
      <c r="E166" s="132"/>
      <c r="F166" s="132"/>
      <c r="G166" s="132"/>
      <c r="H166" s="132"/>
      <c r="I166" s="132"/>
      <c r="J166" s="132"/>
    </row>
    <row r="167" spans="1:10" ht="15.75" customHeight="1">
      <c r="A167" s="132"/>
      <c r="B167" s="132"/>
      <c r="C167" s="132"/>
      <c r="D167" s="132"/>
      <c r="E167" s="132"/>
      <c r="F167" s="132"/>
      <c r="G167" s="132"/>
      <c r="H167" s="132"/>
      <c r="I167" s="132"/>
      <c r="J167" s="132"/>
    </row>
    <row r="168" spans="1:10" ht="15.75" customHeight="1">
      <c r="A168" s="132"/>
      <c r="B168" s="132"/>
      <c r="C168" s="132"/>
      <c r="D168" s="132"/>
      <c r="E168" s="132"/>
      <c r="F168" s="132"/>
      <c r="G168" s="132"/>
      <c r="H168" s="132"/>
      <c r="I168" s="132"/>
      <c r="J168" s="132"/>
    </row>
    <row r="169" spans="1:10" ht="15.75" customHeight="1">
      <c r="A169" s="132"/>
      <c r="B169" s="132"/>
      <c r="C169" s="132"/>
      <c r="D169" s="132"/>
      <c r="E169" s="132"/>
      <c r="F169" s="132"/>
      <c r="G169" s="132"/>
      <c r="H169" s="132"/>
      <c r="I169" s="132"/>
      <c r="J169" s="132"/>
    </row>
    <row r="170" spans="1:10" ht="15.75" customHeight="1">
      <c r="A170" s="132"/>
      <c r="B170" s="132"/>
      <c r="C170" s="132"/>
      <c r="D170" s="132"/>
      <c r="E170" s="132"/>
      <c r="F170" s="132"/>
      <c r="G170" s="132"/>
      <c r="H170" s="132"/>
      <c r="I170" s="132"/>
      <c r="J170" s="132"/>
    </row>
    <row r="171" spans="1:10" ht="15.75" customHeight="1">
      <c r="A171" s="132"/>
      <c r="B171" s="132"/>
      <c r="C171" s="132"/>
      <c r="D171" s="132"/>
      <c r="E171" s="132"/>
      <c r="F171" s="132"/>
      <c r="G171" s="132"/>
      <c r="H171" s="132"/>
      <c r="I171" s="132"/>
      <c r="J171" s="132"/>
    </row>
    <row r="172" spans="1:10" ht="15.75" customHeight="1">
      <c r="A172" s="132"/>
      <c r="B172" s="132"/>
      <c r="C172" s="132"/>
      <c r="D172" s="132"/>
      <c r="E172" s="132"/>
      <c r="F172" s="132"/>
      <c r="G172" s="132"/>
      <c r="H172" s="132"/>
      <c r="I172" s="132"/>
      <c r="J172" s="132"/>
    </row>
    <row r="173" spans="1:10" ht="15.75" customHeight="1">
      <c r="A173" s="132"/>
      <c r="B173" s="132"/>
      <c r="C173" s="132"/>
      <c r="D173" s="132"/>
      <c r="E173" s="132"/>
      <c r="F173" s="132"/>
      <c r="G173" s="132"/>
      <c r="H173" s="132"/>
      <c r="I173" s="132"/>
      <c r="J173" s="132"/>
    </row>
    <row r="174" spans="1:10" ht="15.75" customHeight="1">
      <c r="A174" s="132"/>
      <c r="B174" s="132"/>
      <c r="C174" s="132"/>
      <c r="D174" s="132"/>
      <c r="E174" s="132"/>
      <c r="F174" s="132"/>
      <c r="G174" s="132"/>
      <c r="H174" s="132"/>
      <c r="I174" s="132"/>
      <c r="J174" s="132"/>
    </row>
    <row r="175" spans="1:10" ht="15.75" customHeight="1">
      <c r="A175" s="132"/>
      <c r="B175" s="132"/>
      <c r="C175" s="132"/>
      <c r="D175" s="132"/>
      <c r="E175" s="132"/>
      <c r="F175" s="132"/>
      <c r="G175" s="132"/>
      <c r="H175" s="132"/>
      <c r="I175" s="132"/>
      <c r="J175" s="132"/>
    </row>
    <row r="176" spans="1:10" ht="15.75" customHeight="1">
      <c r="A176" s="132"/>
      <c r="B176" s="132"/>
      <c r="C176" s="132"/>
      <c r="D176" s="132"/>
      <c r="E176" s="132"/>
      <c r="F176" s="132"/>
      <c r="G176" s="132"/>
      <c r="H176" s="132"/>
      <c r="I176" s="132"/>
      <c r="J176" s="132"/>
    </row>
    <row r="177" spans="1:10" ht="15.75" customHeight="1">
      <c r="A177" s="132"/>
      <c r="B177" s="132"/>
      <c r="C177" s="132"/>
      <c r="D177" s="132"/>
      <c r="E177" s="132"/>
      <c r="F177" s="132"/>
      <c r="G177" s="132"/>
      <c r="H177" s="132"/>
      <c r="I177" s="132"/>
      <c r="J177" s="132"/>
    </row>
    <row r="178" spans="1:10" ht="15.75" customHeight="1">
      <c r="A178" s="132"/>
      <c r="B178" s="132"/>
      <c r="C178" s="132"/>
      <c r="D178" s="132"/>
      <c r="E178" s="132"/>
      <c r="F178" s="132"/>
      <c r="G178" s="132"/>
      <c r="H178" s="132"/>
      <c r="I178" s="132"/>
      <c r="J178" s="132"/>
    </row>
    <row r="179" spans="1:10" ht="15.75" customHeight="1">
      <c r="A179" s="132"/>
      <c r="B179" s="132"/>
      <c r="C179" s="132"/>
      <c r="D179" s="132"/>
      <c r="E179" s="132"/>
      <c r="F179" s="132"/>
      <c r="G179" s="132"/>
      <c r="H179" s="132"/>
      <c r="I179" s="132"/>
      <c r="J179" s="132"/>
    </row>
    <row r="180" spans="1:10" ht="15.75" customHeight="1">
      <c r="A180" s="132"/>
      <c r="B180" s="132"/>
      <c r="C180" s="132"/>
      <c r="D180" s="132"/>
      <c r="E180" s="132"/>
      <c r="F180" s="132"/>
      <c r="G180" s="132"/>
      <c r="H180" s="132"/>
      <c r="I180" s="132"/>
      <c r="J180" s="132"/>
    </row>
    <row r="181" spans="1:10" ht="15.75" customHeight="1">
      <c r="A181" s="132"/>
      <c r="B181" s="132"/>
      <c r="C181" s="132"/>
      <c r="D181" s="132"/>
      <c r="E181" s="132"/>
      <c r="F181" s="132"/>
      <c r="G181" s="132"/>
      <c r="H181" s="132"/>
      <c r="I181" s="132"/>
      <c r="J181" s="132"/>
    </row>
    <row r="182" spans="1:10" ht="15.75" customHeight="1">
      <c r="A182" s="132"/>
      <c r="B182" s="132"/>
      <c r="C182" s="132"/>
      <c r="D182" s="132"/>
      <c r="E182" s="132"/>
      <c r="F182" s="132"/>
      <c r="G182" s="132"/>
      <c r="H182" s="132"/>
      <c r="I182" s="132"/>
      <c r="J182" s="132"/>
    </row>
    <row r="183" spans="1:10" ht="15.75" customHeight="1">
      <c r="A183" s="132"/>
      <c r="B183" s="132"/>
      <c r="C183" s="132"/>
      <c r="D183" s="132"/>
      <c r="E183" s="132"/>
      <c r="F183" s="132"/>
      <c r="G183" s="132"/>
      <c r="H183" s="132"/>
      <c r="I183" s="132"/>
      <c r="J183" s="132"/>
    </row>
    <row r="184" spans="1:10" ht="15.75" customHeight="1">
      <c r="A184" s="132"/>
      <c r="B184" s="132"/>
      <c r="C184" s="132"/>
      <c r="D184" s="132"/>
      <c r="E184" s="132"/>
      <c r="F184" s="132"/>
      <c r="G184" s="132"/>
      <c r="H184" s="132"/>
      <c r="I184" s="132"/>
      <c r="J184" s="132"/>
    </row>
    <row r="185" spans="1:10" ht="15.75" customHeight="1">
      <c r="A185" s="132"/>
      <c r="B185" s="132"/>
      <c r="C185" s="132"/>
      <c r="D185" s="132"/>
      <c r="E185" s="132"/>
      <c r="F185" s="132"/>
      <c r="G185" s="132"/>
      <c r="H185" s="132"/>
      <c r="I185" s="132"/>
      <c r="J185" s="132"/>
    </row>
    <row r="186" spans="1:10" ht="15.75" customHeight="1">
      <c r="A186" s="132"/>
      <c r="B186" s="132"/>
      <c r="C186" s="132"/>
      <c r="D186" s="132"/>
      <c r="E186" s="132"/>
      <c r="F186" s="132"/>
      <c r="G186" s="132"/>
      <c r="H186" s="132"/>
      <c r="I186" s="132"/>
      <c r="J186" s="132"/>
    </row>
    <row r="187" spans="1:10" ht="15.75" customHeight="1">
      <c r="A187" s="132"/>
      <c r="B187" s="132"/>
      <c r="C187" s="132"/>
      <c r="D187" s="132"/>
      <c r="E187" s="132"/>
      <c r="F187" s="132"/>
      <c r="G187" s="132"/>
      <c r="H187" s="132"/>
      <c r="I187" s="132"/>
      <c r="J187" s="132"/>
    </row>
    <row r="188" spans="1:10" ht="15.75" customHeight="1">
      <c r="A188" s="132"/>
      <c r="B188" s="132"/>
      <c r="C188" s="132"/>
      <c r="D188" s="132"/>
      <c r="E188" s="132"/>
      <c r="F188" s="132"/>
      <c r="G188" s="132"/>
      <c r="H188" s="132"/>
      <c r="I188" s="132"/>
      <c r="J188" s="132"/>
    </row>
    <row r="189" spans="1:10" ht="15.75" customHeight="1">
      <c r="A189" s="132"/>
      <c r="B189" s="132"/>
      <c r="C189" s="132"/>
      <c r="D189" s="132"/>
      <c r="E189" s="132"/>
      <c r="F189" s="132"/>
      <c r="G189" s="132"/>
      <c r="H189" s="132"/>
      <c r="I189" s="132"/>
      <c r="J189" s="132"/>
    </row>
    <row r="190" spans="1:10" ht="15.75" customHeight="1">
      <c r="A190" s="132"/>
      <c r="B190" s="132"/>
      <c r="C190" s="132"/>
      <c r="D190" s="132"/>
      <c r="E190" s="132"/>
      <c r="F190" s="132"/>
      <c r="G190" s="132"/>
      <c r="H190" s="132"/>
      <c r="I190" s="132"/>
      <c r="J190" s="132"/>
    </row>
    <row r="191" spans="1:10" ht="15.75" customHeight="1">
      <c r="A191" s="132"/>
      <c r="B191" s="132"/>
      <c r="C191" s="132"/>
      <c r="D191" s="132"/>
      <c r="E191" s="132"/>
      <c r="F191" s="132"/>
      <c r="G191" s="132"/>
      <c r="H191" s="132"/>
      <c r="I191" s="132"/>
      <c r="J191" s="132"/>
    </row>
    <row r="192" spans="1:10" ht="15.75" customHeight="1">
      <c r="A192" s="132"/>
      <c r="B192" s="132"/>
      <c r="C192" s="132"/>
      <c r="D192" s="132"/>
      <c r="E192" s="132"/>
      <c r="F192" s="132"/>
      <c r="G192" s="132"/>
      <c r="H192" s="132"/>
      <c r="I192" s="132"/>
      <c r="J192" s="132"/>
    </row>
    <row r="193" spans="1:10" ht="15.75" customHeight="1">
      <c r="A193" s="132"/>
      <c r="B193" s="132"/>
      <c r="C193" s="132"/>
      <c r="D193" s="132"/>
      <c r="E193" s="132"/>
      <c r="F193" s="132"/>
      <c r="G193" s="132"/>
      <c r="H193" s="132"/>
      <c r="I193" s="132"/>
      <c r="J193" s="132"/>
    </row>
    <row r="194" spans="1:10" ht="15.75" customHeight="1">
      <c r="A194" s="132"/>
      <c r="B194" s="132"/>
      <c r="C194" s="132"/>
      <c r="D194" s="132"/>
      <c r="E194" s="132"/>
      <c r="F194" s="132"/>
      <c r="G194" s="132"/>
      <c r="H194" s="132"/>
      <c r="I194" s="132"/>
      <c r="J194" s="132"/>
    </row>
    <row r="195" spans="1:10" ht="15.75" customHeight="1">
      <c r="A195" s="132"/>
      <c r="B195" s="132"/>
      <c r="C195" s="132"/>
      <c r="D195" s="132"/>
      <c r="E195" s="132"/>
      <c r="F195" s="132"/>
      <c r="G195" s="132"/>
      <c r="H195" s="132"/>
      <c r="I195" s="132"/>
      <c r="J195" s="132"/>
    </row>
    <row r="196" spans="1:10" ht="15.75" customHeight="1">
      <c r="A196" s="132"/>
      <c r="B196" s="132"/>
      <c r="C196" s="132"/>
      <c r="D196" s="132"/>
      <c r="E196" s="132"/>
      <c r="F196" s="132"/>
      <c r="G196" s="132"/>
      <c r="H196" s="132"/>
      <c r="I196" s="132"/>
      <c r="J196" s="132"/>
    </row>
    <row r="197" spans="1:10" ht="15.75" customHeight="1">
      <c r="A197" s="132"/>
      <c r="B197" s="132"/>
      <c r="C197" s="132"/>
      <c r="D197" s="132"/>
      <c r="E197" s="132"/>
      <c r="F197" s="132"/>
      <c r="G197" s="132"/>
      <c r="H197" s="132"/>
      <c r="I197" s="132"/>
      <c r="J197" s="132"/>
    </row>
    <row r="198" spans="1:10" ht="15.75" customHeight="1">
      <c r="A198" s="132"/>
      <c r="B198" s="132"/>
      <c r="C198" s="132"/>
      <c r="D198" s="132"/>
      <c r="E198" s="132"/>
      <c r="F198" s="132"/>
      <c r="G198" s="132"/>
      <c r="H198" s="132"/>
      <c r="I198" s="132"/>
      <c r="J198" s="132"/>
    </row>
    <row r="199" spans="1:10" ht="15.75" customHeight="1">
      <c r="A199" s="132"/>
      <c r="B199" s="132"/>
      <c r="C199" s="132"/>
      <c r="D199" s="132"/>
      <c r="E199" s="132"/>
      <c r="F199" s="132"/>
      <c r="G199" s="132"/>
      <c r="H199" s="132"/>
      <c r="I199" s="132"/>
      <c r="J199" s="132"/>
    </row>
    <row r="200" spans="1:10" ht="15.75" customHeight="1">
      <c r="A200" s="132"/>
      <c r="B200" s="132"/>
      <c r="C200" s="132"/>
      <c r="D200" s="132"/>
      <c r="E200" s="132"/>
      <c r="F200" s="132"/>
      <c r="G200" s="132"/>
      <c r="H200" s="132"/>
      <c r="I200" s="132"/>
      <c r="J200" s="132"/>
    </row>
    <row r="201" spans="1:10" ht="15.75" customHeight="1">
      <c r="A201" s="132"/>
      <c r="B201" s="132"/>
      <c r="C201" s="132"/>
      <c r="D201" s="132"/>
      <c r="E201" s="132"/>
      <c r="F201" s="132"/>
      <c r="G201" s="132"/>
      <c r="H201" s="132"/>
      <c r="I201" s="132"/>
      <c r="J201" s="132"/>
    </row>
    <row r="202" spans="1:10" ht="15.75" customHeight="1">
      <c r="A202" s="132"/>
      <c r="B202" s="132"/>
      <c r="C202" s="132"/>
      <c r="D202" s="132"/>
      <c r="E202" s="132"/>
      <c r="F202" s="132"/>
      <c r="G202" s="132"/>
      <c r="H202" s="132"/>
      <c r="I202" s="132"/>
      <c r="J202" s="132"/>
    </row>
    <row r="203" spans="1:10" ht="15.75" customHeight="1">
      <c r="A203" s="132"/>
      <c r="B203" s="132"/>
      <c r="C203" s="132"/>
      <c r="D203" s="132"/>
      <c r="E203" s="132"/>
      <c r="F203" s="132"/>
      <c r="G203" s="132"/>
      <c r="H203" s="132"/>
      <c r="I203" s="132"/>
      <c r="J203" s="132"/>
    </row>
    <row r="204" spans="1:10" ht="15.75" customHeight="1">
      <c r="A204" s="132"/>
      <c r="B204" s="132"/>
      <c r="C204" s="132"/>
      <c r="D204" s="132"/>
      <c r="E204" s="132"/>
      <c r="F204" s="132"/>
      <c r="G204" s="132"/>
      <c r="H204" s="132"/>
      <c r="I204" s="132"/>
      <c r="J204" s="132"/>
    </row>
    <row r="205" spans="1:10" ht="15.75" customHeight="1">
      <c r="A205" s="132"/>
      <c r="B205" s="132"/>
      <c r="C205" s="132"/>
      <c r="D205" s="132"/>
      <c r="E205" s="132"/>
      <c r="F205" s="132"/>
      <c r="G205" s="132"/>
      <c r="H205" s="132"/>
      <c r="I205" s="132"/>
      <c r="J205" s="132"/>
    </row>
    <row r="206" spans="1:10" ht="15.75" customHeight="1">
      <c r="A206" s="132"/>
      <c r="B206" s="132"/>
      <c r="C206" s="132"/>
      <c r="D206" s="132"/>
      <c r="E206" s="132"/>
      <c r="F206" s="132"/>
      <c r="G206" s="132"/>
      <c r="H206" s="132"/>
      <c r="I206" s="132"/>
      <c r="J206" s="132"/>
    </row>
    <row r="207" spans="1:10" ht="15.75" customHeight="1">
      <c r="A207" s="132"/>
      <c r="B207" s="132"/>
      <c r="C207" s="132"/>
      <c r="D207" s="132"/>
      <c r="E207" s="132"/>
      <c r="F207" s="132"/>
      <c r="G207" s="132"/>
      <c r="H207" s="132"/>
      <c r="I207" s="132"/>
      <c r="J207" s="132"/>
    </row>
    <row r="208" spans="1:10" ht="15.75" customHeight="1">
      <c r="A208" s="132"/>
      <c r="B208" s="132"/>
      <c r="C208" s="132"/>
      <c r="D208" s="132"/>
      <c r="E208" s="132"/>
      <c r="F208" s="132"/>
      <c r="G208" s="132"/>
      <c r="H208" s="132"/>
      <c r="I208" s="132"/>
      <c r="J208" s="132"/>
    </row>
    <row r="209" spans="1:10" ht="15.75" customHeight="1">
      <c r="A209" s="132"/>
      <c r="B209" s="132"/>
      <c r="C209" s="132"/>
      <c r="D209" s="132"/>
      <c r="E209" s="132"/>
      <c r="F209" s="132"/>
      <c r="G209" s="132"/>
      <c r="H209" s="132"/>
      <c r="I209" s="132"/>
      <c r="J209" s="132"/>
    </row>
    <row r="210" spans="1:10" ht="15.75" customHeight="1">
      <c r="A210" s="132"/>
      <c r="B210" s="132"/>
      <c r="C210" s="132"/>
      <c r="D210" s="132"/>
      <c r="E210" s="132"/>
      <c r="F210" s="132"/>
      <c r="G210" s="132"/>
      <c r="H210" s="132"/>
      <c r="I210" s="132"/>
      <c r="J210" s="132"/>
    </row>
    <row r="211" spans="1:10" ht="15.75" customHeight="1">
      <c r="A211" s="132"/>
      <c r="B211" s="132"/>
      <c r="C211" s="132"/>
      <c r="D211" s="132"/>
      <c r="E211" s="132"/>
      <c r="F211" s="132"/>
      <c r="G211" s="132"/>
      <c r="H211" s="132"/>
      <c r="I211" s="132"/>
      <c r="J211" s="132"/>
    </row>
    <row r="212" spans="1:10" ht="15.75" customHeight="1">
      <c r="A212" s="132"/>
      <c r="B212" s="132"/>
      <c r="C212" s="132"/>
      <c r="D212" s="132"/>
      <c r="E212" s="132"/>
      <c r="F212" s="132"/>
      <c r="G212" s="132"/>
      <c r="H212" s="132"/>
      <c r="I212" s="132"/>
      <c r="J212" s="132"/>
    </row>
    <row r="213" spans="1:10" ht="15.75" customHeight="1">
      <c r="A213" s="132"/>
      <c r="B213" s="132"/>
      <c r="C213" s="132"/>
      <c r="D213" s="132"/>
      <c r="E213" s="132"/>
      <c r="F213" s="132"/>
      <c r="G213" s="132"/>
      <c r="H213" s="132"/>
      <c r="I213" s="132"/>
      <c r="J213" s="132"/>
    </row>
    <row r="214" spans="1:10" ht="15.75" customHeight="1">
      <c r="A214" s="132"/>
      <c r="B214" s="132"/>
      <c r="C214" s="132"/>
      <c r="D214" s="132"/>
      <c r="E214" s="132"/>
      <c r="F214" s="132"/>
      <c r="G214" s="132"/>
      <c r="H214" s="132"/>
      <c r="I214" s="132"/>
      <c r="J214" s="132"/>
    </row>
    <row r="215" spans="1:10" ht="15.75" customHeight="1">
      <c r="A215" s="132"/>
      <c r="B215" s="132"/>
      <c r="C215" s="132"/>
      <c r="D215" s="132"/>
      <c r="E215" s="132"/>
      <c r="F215" s="132"/>
      <c r="G215" s="132"/>
      <c r="H215" s="132"/>
      <c r="I215" s="132"/>
      <c r="J215" s="132"/>
    </row>
    <row r="216" spans="1:10" ht="15.75" customHeight="1">
      <c r="A216" s="132"/>
      <c r="B216" s="132"/>
      <c r="C216" s="132"/>
      <c r="D216" s="132"/>
      <c r="E216" s="132"/>
      <c r="F216" s="132"/>
      <c r="G216" s="132"/>
      <c r="H216" s="132"/>
      <c r="I216" s="132"/>
      <c r="J216" s="132"/>
    </row>
    <row r="217" spans="1:10" ht="15.75" customHeight="1">
      <c r="A217" s="132"/>
      <c r="B217" s="132"/>
      <c r="C217" s="132"/>
      <c r="D217" s="132"/>
      <c r="E217" s="132"/>
      <c r="F217" s="132"/>
      <c r="G217" s="132"/>
      <c r="H217" s="132"/>
      <c r="I217" s="132"/>
      <c r="J217" s="132"/>
    </row>
    <row r="218" spans="1:10" ht="15.75" customHeight="1"/>
    <row r="219" spans="1:10" ht="15.75" customHeight="1"/>
    <row r="220" spans="1:10" ht="15.75" customHeight="1"/>
    <row r="221" spans="1:10" ht="15.75" customHeight="1"/>
    <row r="222" spans="1:10" ht="15.75" customHeight="1"/>
    <row r="223" spans="1:10" ht="15.75" customHeight="1"/>
    <row r="224" spans="1:10"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sheetData>
  <mergeCells count="112">
    <mergeCell ref="C26:M32"/>
    <mergeCell ref="N26:N32"/>
    <mergeCell ref="A32:B32"/>
    <mergeCell ref="A43:B44"/>
    <mergeCell ref="N43:N44"/>
    <mergeCell ref="J3:K3"/>
    <mergeCell ref="L3:M3"/>
    <mergeCell ref="C6:M12"/>
    <mergeCell ref="N6:N12"/>
    <mergeCell ref="A12:B12"/>
    <mergeCell ref="A23:B24"/>
    <mergeCell ref="C23:E23"/>
    <mergeCell ref="J43:K43"/>
    <mergeCell ref="L43:M43"/>
    <mergeCell ref="G43:G44"/>
    <mergeCell ref="I43:I44"/>
    <mergeCell ref="H63:H65"/>
    <mergeCell ref="I63:I64"/>
    <mergeCell ref="C66:M72"/>
    <mergeCell ref="N66:N72"/>
    <mergeCell ref="A72:B72"/>
    <mergeCell ref="C43:E43"/>
    <mergeCell ref="F43:F44"/>
    <mergeCell ref="H43:H45"/>
    <mergeCell ref="A63:B64"/>
    <mergeCell ref="C63:E63"/>
    <mergeCell ref="F63:F64"/>
    <mergeCell ref="G63:G64"/>
    <mergeCell ref="C46:M52"/>
    <mergeCell ref="N46:N52"/>
    <mergeCell ref="A52:B52"/>
    <mergeCell ref="A112:B112"/>
    <mergeCell ref="F83:F84"/>
    <mergeCell ref="G83:G84"/>
    <mergeCell ref="H83:H85"/>
    <mergeCell ref="A103:B104"/>
    <mergeCell ref="C103:E103"/>
    <mergeCell ref="F103:F104"/>
    <mergeCell ref="G103:G104"/>
    <mergeCell ref="I83:I84"/>
    <mergeCell ref="C86:M92"/>
    <mergeCell ref="A92:B92"/>
    <mergeCell ref="L83:M83"/>
    <mergeCell ref="A83:B84"/>
    <mergeCell ref="C83:E83"/>
    <mergeCell ref="P106:W122"/>
    <mergeCell ref="P66:W82"/>
    <mergeCell ref="P83:P84"/>
    <mergeCell ref="Q83:Q84"/>
    <mergeCell ref="R83:R84"/>
    <mergeCell ref="S83:W83"/>
    <mergeCell ref="X83:X84"/>
    <mergeCell ref="P86:W102"/>
    <mergeCell ref="H103:H105"/>
    <mergeCell ref="I103:I104"/>
    <mergeCell ref="C106:M112"/>
    <mergeCell ref="N106:N112"/>
    <mergeCell ref="J83:K83"/>
    <mergeCell ref="N86:N92"/>
    <mergeCell ref="N83:N84"/>
    <mergeCell ref="P1:X1"/>
    <mergeCell ref="P2:P4"/>
    <mergeCell ref="Q2:Q4"/>
    <mergeCell ref="R2:R4"/>
    <mergeCell ref="N3:N4"/>
    <mergeCell ref="L23:M23"/>
    <mergeCell ref="N23:N24"/>
    <mergeCell ref="P23:P24"/>
    <mergeCell ref="Q23:Q24"/>
    <mergeCell ref="R23:R24"/>
    <mergeCell ref="A2:N2"/>
    <mergeCell ref="A3:B4"/>
    <mergeCell ref="C3:E3"/>
    <mergeCell ref="F3:F4"/>
    <mergeCell ref="G3:G4"/>
    <mergeCell ref="H3:H4"/>
    <mergeCell ref="I3:I4"/>
    <mergeCell ref="A1:K1"/>
    <mergeCell ref="L1:N1"/>
    <mergeCell ref="I23:I24"/>
    <mergeCell ref="J23:K23"/>
    <mergeCell ref="F23:F24"/>
    <mergeCell ref="G23:G24"/>
    <mergeCell ref="H23:H25"/>
    <mergeCell ref="P43:P44"/>
    <mergeCell ref="Q43:Q44"/>
    <mergeCell ref="R43:R44"/>
    <mergeCell ref="S2:W3"/>
    <mergeCell ref="X3:X4"/>
    <mergeCell ref="P6:W22"/>
    <mergeCell ref="S23:W23"/>
    <mergeCell ref="X23:X24"/>
    <mergeCell ref="P26:W42"/>
    <mergeCell ref="X43:X44"/>
    <mergeCell ref="S43:W43"/>
    <mergeCell ref="P46:W62"/>
    <mergeCell ref="P63:P64"/>
    <mergeCell ref="Q63:Q64"/>
    <mergeCell ref="R63:R64"/>
    <mergeCell ref="S63:W63"/>
    <mergeCell ref="X63:X64"/>
    <mergeCell ref="J103:K103"/>
    <mergeCell ref="L103:M103"/>
    <mergeCell ref="N103:N104"/>
    <mergeCell ref="P103:P104"/>
    <mergeCell ref="Q103:Q104"/>
    <mergeCell ref="R103:R104"/>
    <mergeCell ref="S103:W103"/>
    <mergeCell ref="X103:X104"/>
    <mergeCell ref="J63:K63"/>
    <mergeCell ref="L63:M63"/>
    <mergeCell ref="N63:N64"/>
  </mergeCells>
  <conditionalFormatting sqref="E5 D25:E25 D45:E45 D65:E65 D85:E85 D105:E105">
    <cfRule type="cellIs" dxfId="0" priority="1" operator="equal">
      <formula>#N/A</formula>
    </cfRule>
  </conditionalFormatting>
  <pageMargins left="0.51180555555555596" right="0.51180555555555596" top="0.78749999999999998" bottom="0.78749999999999998" header="0" footer="0"/>
  <pageSetup paperSize="9" orientation="portrait"/>
  <legacyDrawing r:id="rId1"/>
  <extLst>
    <ext xmlns:x14="http://schemas.microsoft.com/office/spreadsheetml/2009/9/main" uri="{CCE6A557-97BC-4b89-ADB6-D9C93CAAB3DF}">
      <x14:dataValidations xmlns:xm="http://schemas.microsoft.com/office/excel/2006/main" count="3">
        <x14:dataValidation type="list" allowBlank="1" showErrorMessage="1" xr:uid="{00000000-0002-0000-0700-000000000000}">
          <x14:formula1>
            <xm:f>AUX!$I$27:$I$39</xm:f>
          </x14:formula1>
          <xm:sqref>H13:H22 H33:H42 H53:H62 H73:H82 H93:H102 H113:H122</xm:sqref>
        </x14:dataValidation>
        <x14:dataValidation type="list" allowBlank="1" xr:uid="{00000000-0002-0000-0700-000001000000}">
          <x14:formula1>
            <xm:f>AUX!$I$3:$I$11</xm:f>
          </x14:formula1>
          <xm:sqref>C5</xm:sqref>
        </x14:dataValidation>
        <x14:dataValidation type="list" allowBlank="1" showErrorMessage="1" xr:uid="{00000000-0002-0000-0700-000002000000}">
          <x14:formula1>
            <xm:f>AUX!$AA$2:$AA$8</xm:f>
          </x14:formula1>
          <xm:sqref>N5 N13:N22 N25 N33:N42 N45 N53:N62 N65 N73:N82 N85 N93:N102 N105 N113:N122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000"/>
  <sheetViews>
    <sheetView workbookViewId="0"/>
  </sheetViews>
  <sheetFormatPr baseColWidth="10" defaultColWidth="14.5" defaultRowHeight="15" customHeight="1"/>
  <cols>
    <col min="1" max="1" width="8.6640625" customWidth="1"/>
    <col min="2" max="2" width="52.83203125" customWidth="1"/>
    <col min="3" max="3" width="11.6640625" customWidth="1"/>
    <col min="4" max="4" width="28.1640625" customWidth="1"/>
    <col min="5" max="5" width="9.33203125" customWidth="1"/>
    <col min="6" max="6" width="16.6640625" customWidth="1"/>
    <col min="7" max="7" width="11.5" customWidth="1"/>
    <col min="8" max="8" width="8.6640625" customWidth="1"/>
    <col min="9" max="9" width="104.83203125" customWidth="1"/>
    <col min="10" max="10" width="10.1640625" customWidth="1"/>
    <col min="11" max="11" width="8.1640625" customWidth="1"/>
    <col min="12" max="12" width="94" customWidth="1"/>
    <col min="13" max="13" width="8.6640625" customWidth="1"/>
    <col min="14" max="14" width="9.6640625" customWidth="1"/>
    <col min="15" max="15" width="60" customWidth="1"/>
    <col min="16" max="16" width="8.6640625" customWidth="1"/>
    <col min="17" max="17" width="15.1640625" customWidth="1"/>
    <col min="18" max="18" width="33.5" customWidth="1"/>
    <col min="19" max="19" width="8.6640625" customWidth="1"/>
    <col min="20" max="20" width="9.83203125" customWidth="1"/>
    <col min="21" max="21" width="107.1640625" customWidth="1"/>
    <col min="22" max="22" width="8.6640625" customWidth="1"/>
    <col min="23" max="23" width="5.83203125" customWidth="1"/>
    <col min="24" max="24" width="255.6640625" customWidth="1"/>
    <col min="25" max="25" width="8.6640625" customWidth="1"/>
    <col min="26" max="26" width="5.83203125" customWidth="1"/>
    <col min="27" max="27" width="30.5" customWidth="1"/>
  </cols>
  <sheetData>
    <row r="1" spans="1:27" ht="24">
      <c r="A1" s="133"/>
      <c r="B1" s="133" t="s">
        <v>177</v>
      </c>
      <c r="C1" s="133" t="s">
        <v>178</v>
      </c>
      <c r="D1" s="133" t="s">
        <v>179</v>
      </c>
      <c r="E1" s="133" t="s">
        <v>180</v>
      </c>
      <c r="F1" s="133" t="s">
        <v>181</v>
      </c>
      <c r="G1" s="133" t="s">
        <v>182</v>
      </c>
      <c r="I1" s="260" t="s">
        <v>183</v>
      </c>
      <c r="J1" s="192"/>
      <c r="K1" s="192"/>
      <c r="L1" s="193"/>
      <c r="N1" s="261" t="s">
        <v>184</v>
      </c>
      <c r="O1" s="193"/>
      <c r="Q1" s="262" t="s">
        <v>185</v>
      </c>
      <c r="R1" s="193"/>
      <c r="T1" s="263" t="s">
        <v>186</v>
      </c>
      <c r="U1" s="193"/>
      <c r="W1" s="263" t="s">
        <v>187</v>
      </c>
      <c r="X1" s="193"/>
      <c r="Z1" s="134" t="s">
        <v>19</v>
      </c>
      <c r="AA1" s="134" t="s">
        <v>21</v>
      </c>
    </row>
    <row r="2" spans="1:27" ht="15.75" customHeight="1">
      <c r="A2" s="135"/>
      <c r="B2" s="136" t="s">
        <v>63</v>
      </c>
      <c r="C2" s="137"/>
      <c r="D2" s="138"/>
      <c r="E2" s="137"/>
      <c r="F2" s="138"/>
      <c r="I2" s="134" t="s">
        <v>183</v>
      </c>
      <c r="J2" s="139" t="s">
        <v>19</v>
      </c>
      <c r="K2" s="140"/>
      <c r="L2" s="140"/>
      <c r="N2" s="134" t="s">
        <v>19</v>
      </c>
      <c r="O2" s="134" t="s">
        <v>21</v>
      </c>
      <c r="Q2" s="134" t="s">
        <v>19</v>
      </c>
      <c r="R2" s="134" t="s">
        <v>21</v>
      </c>
      <c r="T2" s="134" t="s">
        <v>19</v>
      </c>
      <c r="U2" s="134" t="s">
        <v>21</v>
      </c>
      <c r="W2" s="134" t="s">
        <v>19</v>
      </c>
      <c r="X2" s="134" t="s">
        <v>21</v>
      </c>
      <c r="Z2" s="141">
        <v>1</v>
      </c>
      <c r="AA2" s="142" t="s">
        <v>156</v>
      </c>
    </row>
    <row r="3" spans="1:27" ht="15.75" customHeight="1">
      <c r="A3" s="135">
        <v>1</v>
      </c>
      <c r="B3" s="136" t="s">
        <v>188</v>
      </c>
      <c r="C3" s="137">
        <v>5</v>
      </c>
      <c r="D3" s="138" t="s">
        <v>189</v>
      </c>
      <c r="E3" s="137" t="s">
        <v>190</v>
      </c>
      <c r="F3" s="138" t="s">
        <v>191</v>
      </c>
      <c r="G3" s="143">
        <f ca="1">IFERROR(__xludf.DUMMYFUNCTION("IMPORTRANGE(""19EU4AKOquC_sgg1Cvuh5Oe3yKWpQZBqydWWSczzLUuc"",""G3"")"),60618)</f>
        <v>60618</v>
      </c>
      <c r="I3" s="144" t="s">
        <v>101</v>
      </c>
      <c r="J3" s="145"/>
      <c r="K3" s="146"/>
      <c r="L3" s="147"/>
      <c r="N3" s="148">
        <v>0</v>
      </c>
      <c r="O3" s="149" t="s">
        <v>101</v>
      </c>
      <c r="Q3" s="141">
        <v>0</v>
      </c>
      <c r="R3" s="66" t="s">
        <v>101</v>
      </c>
      <c r="T3" s="150">
        <v>1</v>
      </c>
      <c r="U3" s="66" t="s">
        <v>192</v>
      </c>
      <c r="W3" s="148">
        <v>1</v>
      </c>
      <c r="X3" s="66" t="s">
        <v>193</v>
      </c>
      <c r="Z3" s="151">
        <v>2</v>
      </c>
      <c r="AA3" s="152" t="s">
        <v>194</v>
      </c>
    </row>
    <row r="4" spans="1:27" ht="15" customHeight="1">
      <c r="A4" s="135">
        <v>2</v>
      </c>
      <c r="B4" s="136" t="s">
        <v>195</v>
      </c>
      <c r="C4" s="137">
        <v>5</v>
      </c>
      <c r="D4" s="138" t="s">
        <v>189</v>
      </c>
      <c r="E4" s="137" t="s">
        <v>196</v>
      </c>
      <c r="F4" s="138" t="s">
        <v>191</v>
      </c>
      <c r="G4" s="143">
        <f ca="1">IFERROR(__xludf.DUMMYFUNCTION("IMPORTRANGE(""19EU4AKOquC_sgg1Cvuh5Oe3yKWpQZBqydWWSczzLUuc"",""G4"")"),91350)</f>
        <v>91350</v>
      </c>
      <c r="I4" s="153" t="s">
        <v>197</v>
      </c>
      <c r="J4" s="154" t="s">
        <v>40</v>
      </c>
      <c r="K4" s="155" t="s">
        <v>198</v>
      </c>
      <c r="L4" s="156" t="s">
        <v>199</v>
      </c>
      <c r="N4" s="148">
        <v>1</v>
      </c>
      <c r="O4" s="149" t="s">
        <v>200</v>
      </c>
      <c r="Q4" s="141">
        <v>1</v>
      </c>
      <c r="R4" s="66" t="s">
        <v>3</v>
      </c>
      <c r="T4" s="157">
        <v>2</v>
      </c>
      <c r="U4" s="158" t="s">
        <v>201</v>
      </c>
      <c r="W4" s="159">
        <v>2</v>
      </c>
      <c r="X4" s="158" t="s">
        <v>202</v>
      </c>
      <c r="Z4" s="141">
        <v>3</v>
      </c>
      <c r="AA4" s="160" t="s">
        <v>203</v>
      </c>
    </row>
    <row r="5" spans="1:27" ht="14.25" customHeight="1">
      <c r="A5" s="135">
        <v>3</v>
      </c>
      <c r="B5" s="136" t="s">
        <v>204</v>
      </c>
      <c r="C5" s="137">
        <v>5</v>
      </c>
      <c r="D5" s="138" t="s">
        <v>189</v>
      </c>
      <c r="E5" s="137" t="s">
        <v>196</v>
      </c>
      <c r="F5" s="138" t="s">
        <v>191</v>
      </c>
      <c r="G5" s="143">
        <f ca="1">IFERROR(__xludf.DUMMYFUNCTION("IMPORTRANGE(""19EU4AKOquC_sgg1Cvuh5Oe3yKWpQZBqydWWSczzLUuc"",""G5"")"),54686)</f>
        <v>54686</v>
      </c>
      <c r="I5" s="153" t="s">
        <v>205</v>
      </c>
      <c r="J5" s="154" t="s">
        <v>206</v>
      </c>
      <c r="K5" s="155" t="s">
        <v>198</v>
      </c>
      <c r="L5" s="156" t="s">
        <v>199</v>
      </c>
      <c r="N5" s="148">
        <v>2</v>
      </c>
      <c r="O5" s="149" t="s">
        <v>161</v>
      </c>
      <c r="Q5" s="151">
        <v>2</v>
      </c>
      <c r="R5" s="158" t="s">
        <v>90</v>
      </c>
      <c r="T5" s="150">
        <v>3</v>
      </c>
      <c r="U5" s="158" t="s">
        <v>36</v>
      </c>
      <c r="W5" s="148">
        <v>3</v>
      </c>
      <c r="X5" s="158" t="s">
        <v>207</v>
      </c>
      <c r="Z5" s="151">
        <v>4</v>
      </c>
      <c r="AA5" s="161" t="s">
        <v>208</v>
      </c>
    </row>
    <row r="6" spans="1:27" ht="17">
      <c r="A6" s="135">
        <v>4</v>
      </c>
      <c r="B6" s="136" t="s">
        <v>209</v>
      </c>
      <c r="C6" s="137">
        <v>4</v>
      </c>
      <c r="D6" s="138" t="s">
        <v>210</v>
      </c>
      <c r="E6" s="137" t="s">
        <v>211</v>
      </c>
      <c r="F6" s="138" t="s">
        <v>191</v>
      </c>
      <c r="G6" s="143">
        <f ca="1">IFERROR(__xludf.DUMMYFUNCTION("IMPORTRANGE(""19EU4AKOquC_sgg1Cvuh5Oe3yKWpQZBqydWWSczzLUuc"",""G6"")"),0)</f>
        <v>0</v>
      </c>
      <c r="I6" s="153" t="s">
        <v>212</v>
      </c>
      <c r="J6" s="154" t="s">
        <v>213</v>
      </c>
      <c r="K6" s="155" t="s">
        <v>214</v>
      </c>
      <c r="L6" s="162" t="s">
        <v>215</v>
      </c>
      <c r="N6" s="159">
        <v>3</v>
      </c>
      <c r="O6" s="149" t="s">
        <v>164</v>
      </c>
      <c r="Q6" s="141">
        <v>3</v>
      </c>
      <c r="R6" s="158" t="s">
        <v>116</v>
      </c>
      <c r="T6" s="150">
        <v>4</v>
      </c>
      <c r="U6" s="158" t="s">
        <v>216</v>
      </c>
      <c r="W6" s="148">
        <v>4</v>
      </c>
      <c r="X6" s="158" t="s">
        <v>217</v>
      </c>
      <c r="Z6" s="141">
        <v>5</v>
      </c>
      <c r="AA6" s="163" t="s">
        <v>218</v>
      </c>
    </row>
    <row r="7" spans="1:27" ht="17">
      <c r="A7" s="135">
        <v>5</v>
      </c>
      <c r="B7" s="136" t="s">
        <v>219</v>
      </c>
      <c r="C7" s="137">
        <v>6</v>
      </c>
      <c r="D7" s="138" t="s">
        <v>189</v>
      </c>
      <c r="E7" s="137" t="s">
        <v>220</v>
      </c>
      <c r="F7" s="138" t="s">
        <v>191</v>
      </c>
      <c r="G7" s="143">
        <f ca="1">IFERROR(__xludf.DUMMYFUNCTION("IMPORTRANGE(""19EU4AKOquC_sgg1Cvuh5Oe3yKWpQZBqydWWSczzLUuc"",""G7"")"),0)</f>
        <v>0</v>
      </c>
      <c r="I7" s="153" t="s">
        <v>221</v>
      </c>
      <c r="J7" s="154" t="s">
        <v>222</v>
      </c>
      <c r="K7" s="155" t="s">
        <v>214</v>
      </c>
      <c r="L7" s="162" t="s">
        <v>215</v>
      </c>
      <c r="N7" s="148">
        <v>4</v>
      </c>
      <c r="O7" s="164" t="s">
        <v>223</v>
      </c>
      <c r="T7" s="150">
        <v>5</v>
      </c>
      <c r="U7" s="66" t="s">
        <v>224</v>
      </c>
      <c r="W7" s="148">
        <v>5</v>
      </c>
      <c r="X7" s="66" t="s">
        <v>225</v>
      </c>
      <c r="Z7" s="151">
        <v>6</v>
      </c>
      <c r="AA7" s="165" t="s">
        <v>226</v>
      </c>
    </row>
    <row r="8" spans="1:27" ht="17">
      <c r="A8" s="135">
        <v>6</v>
      </c>
      <c r="B8" s="136" t="s">
        <v>227</v>
      </c>
      <c r="C8" s="137">
        <v>5</v>
      </c>
      <c r="D8" s="138" t="s">
        <v>189</v>
      </c>
      <c r="E8" s="137" t="s">
        <v>220</v>
      </c>
      <c r="F8" s="138" t="s">
        <v>191</v>
      </c>
      <c r="G8" s="143">
        <f ca="1">IFERROR(__xludf.DUMMYFUNCTION("IMPORTRANGE(""19EU4AKOquC_sgg1Cvuh5Oe3yKWpQZBqydWWSczzLUuc"",""G8"")"),55504)</f>
        <v>55504</v>
      </c>
      <c r="I8" s="153" t="s">
        <v>228</v>
      </c>
      <c r="J8" s="154" t="s">
        <v>229</v>
      </c>
      <c r="K8" s="155" t="s">
        <v>230</v>
      </c>
      <c r="L8" s="162" t="s">
        <v>231</v>
      </c>
      <c r="N8" s="148">
        <v>5</v>
      </c>
      <c r="O8" s="164" t="s">
        <v>123</v>
      </c>
      <c r="Z8" s="141">
        <v>7</v>
      </c>
      <c r="AA8" s="166" t="s">
        <v>232</v>
      </c>
    </row>
    <row r="9" spans="1:27" ht="17">
      <c r="A9" s="135">
        <v>7</v>
      </c>
      <c r="B9" s="136" t="s">
        <v>233</v>
      </c>
      <c r="C9" s="137">
        <v>6</v>
      </c>
      <c r="D9" s="138" t="s">
        <v>189</v>
      </c>
      <c r="E9" s="137" t="s">
        <v>220</v>
      </c>
      <c r="F9" s="138" t="s">
        <v>191</v>
      </c>
      <c r="G9" s="143">
        <f ca="1">IFERROR(__xludf.DUMMYFUNCTION("IMPORTRANGE(""19EU4AKOquC_sgg1Cvuh5Oe3yKWpQZBqydWWSczzLUuc"",""G9"")"),0)</f>
        <v>0</v>
      </c>
      <c r="I9" s="153" t="s">
        <v>234</v>
      </c>
      <c r="J9" s="154" t="s">
        <v>235</v>
      </c>
      <c r="K9" s="155" t="s">
        <v>236</v>
      </c>
      <c r="L9" s="162" t="s">
        <v>237</v>
      </c>
      <c r="N9" s="148">
        <v>6</v>
      </c>
      <c r="O9" s="164" t="s">
        <v>172</v>
      </c>
    </row>
    <row r="10" spans="1:27" ht="17">
      <c r="A10" s="167">
        <v>8</v>
      </c>
      <c r="B10" s="168" t="s">
        <v>238</v>
      </c>
      <c r="C10" s="167">
        <v>7</v>
      </c>
      <c r="D10" s="169" t="s">
        <v>189</v>
      </c>
      <c r="E10" s="167" t="s">
        <v>220</v>
      </c>
      <c r="F10" s="169" t="s">
        <v>191</v>
      </c>
      <c r="G10" s="143">
        <f ca="1">IFERROR(__xludf.DUMMYFUNCTION("IMPORTRANGE(""19EU4AKOquC_sgg1Cvuh5Oe3yKWpQZBqydWWSczzLUuc"",""G10"")"),0)</f>
        <v>0</v>
      </c>
      <c r="I10" s="153" t="s">
        <v>239</v>
      </c>
      <c r="J10" s="154" t="s">
        <v>240</v>
      </c>
      <c r="K10" s="155" t="s">
        <v>241</v>
      </c>
      <c r="L10" s="162" t="s">
        <v>242</v>
      </c>
      <c r="N10" s="148">
        <v>7</v>
      </c>
      <c r="O10" s="164" t="s">
        <v>243</v>
      </c>
    </row>
    <row r="11" spans="1:27" ht="17">
      <c r="A11" s="135">
        <v>9</v>
      </c>
      <c r="B11" s="136" t="s">
        <v>244</v>
      </c>
      <c r="C11" s="137">
        <v>5</v>
      </c>
      <c r="D11" s="138" t="s">
        <v>189</v>
      </c>
      <c r="E11" s="137" t="s">
        <v>220</v>
      </c>
      <c r="F11" s="138" t="s">
        <v>191</v>
      </c>
      <c r="G11" s="143">
        <f ca="1">IFERROR(__xludf.DUMMYFUNCTION("IMPORTRANGE(""19EU4AKOquC_sgg1Cvuh5Oe3yKWpQZBqydWWSczzLUuc"",""G11"")"),53836)</f>
        <v>53836</v>
      </c>
      <c r="I11" s="153" t="s">
        <v>245</v>
      </c>
      <c r="J11" s="155" t="s">
        <v>246</v>
      </c>
      <c r="K11" s="155" t="s">
        <v>247</v>
      </c>
      <c r="L11" s="162" t="s">
        <v>248</v>
      </c>
      <c r="N11" s="148">
        <v>8</v>
      </c>
      <c r="O11" s="164" t="s">
        <v>51</v>
      </c>
    </row>
    <row r="12" spans="1:27" ht="16">
      <c r="A12" s="167">
        <v>10</v>
      </c>
      <c r="B12" s="168" t="s">
        <v>249</v>
      </c>
      <c r="C12" s="167">
        <v>4</v>
      </c>
      <c r="D12" s="169" t="s">
        <v>210</v>
      </c>
      <c r="E12" s="167" t="s">
        <v>220</v>
      </c>
      <c r="F12" s="169" t="s">
        <v>191</v>
      </c>
      <c r="G12" s="143">
        <f ca="1">IFERROR(__xludf.DUMMYFUNCTION("IMPORTRANGE(""19EU4AKOquC_sgg1Cvuh5Oe3yKWpQZBqydWWSczzLUuc"",""G12"")"),25000)</f>
        <v>25000</v>
      </c>
      <c r="I12" s="61"/>
      <c r="J12" s="64"/>
      <c r="K12" s="64"/>
      <c r="L12" s="64"/>
      <c r="N12" s="159">
        <v>9</v>
      </c>
      <c r="O12" s="164" t="s">
        <v>89</v>
      </c>
    </row>
    <row r="13" spans="1:27" ht="16">
      <c r="A13" s="135">
        <v>11</v>
      </c>
      <c r="B13" s="136" t="s">
        <v>250</v>
      </c>
      <c r="C13" s="137">
        <v>6</v>
      </c>
      <c r="D13" s="138" t="s">
        <v>251</v>
      </c>
      <c r="E13" s="137" t="s">
        <v>220</v>
      </c>
      <c r="F13" s="138" t="s">
        <v>191</v>
      </c>
      <c r="G13" s="143">
        <f ca="1">IFERROR(__xludf.DUMMYFUNCTION("IMPORTRANGE(""19EU4AKOquC_sgg1Cvuh5Oe3yKWpQZBqydWWSczzLUuc"",""G13"")"),0)</f>
        <v>0</v>
      </c>
      <c r="I13" s="170"/>
      <c r="J13" s="64"/>
      <c r="K13" s="64"/>
      <c r="L13" s="64"/>
      <c r="N13" s="148">
        <v>10</v>
      </c>
      <c r="O13" s="164" t="s">
        <v>36</v>
      </c>
    </row>
    <row r="14" spans="1:27" ht="16">
      <c r="A14" s="135">
        <v>12</v>
      </c>
      <c r="B14" s="136" t="s">
        <v>252</v>
      </c>
      <c r="C14" s="137">
        <v>5</v>
      </c>
      <c r="D14" s="138" t="s">
        <v>189</v>
      </c>
      <c r="E14" s="137" t="s">
        <v>211</v>
      </c>
      <c r="F14" s="138" t="s">
        <v>191</v>
      </c>
      <c r="G14" s="143">
        <f ca="1">IFERROR(__xludf.DUMMYFUNCTION("IMPORTRANGE(""19EU4AKOquC_sgg1Cvuh5Oe3yKWpQZBqydWWSczzLUuc"",""G14"")"),46758)</f>
        <v>46758</v>
      </c>
      <c r="I14" s="171"/>
      <c r="J14" s="85"/>
      <c r="K14" s="85"/>
      <c r="L14" s="85"/>
      <c r="N14" s="148">
        <v>11</v>
      </c>
      <c r="O14" s="164" t="s">
        <v>253</v>
      </c>
    </row>
    <row r="15" spans="1:27" ht="16">
      <c r="A15" s="172">
        <v>13</v>
      </c>
      <c r="B15" s="136" t="s">
        <v>254</v>
      </c>
      <c r="C15" s="137">
        <v>5</v>
      </c>
      <c r="D15" s="138" t="s">
        <v>189</v>
      </c>
      <c r="E15" s="137" t="s">
        <v>255</v>
      </c>
      <c r="F15" s="138" t="s">
        <v>191</v>
      </c>
      <c r="G15" s="143">
        <f ca="1">IFERROR(__xludf.DUMMYFUNCTION("IMPORTRANGE(""19EU4AKOquC_sgg1Cvuh5Oe3yKWpQZBqydWWSczzLUuc"",""G15"")"),112300)</f>
        <v>112300</v>
      </c>
      <c r="I15" s="171"/>
      <c r="J15" s="85"/>
      <c r="K15" s="85"/>
      <c r="L15" s="85"/>
      <c r="N15" s="148">
        <v>12</v>
      </c>
      <c r="O15" s="164" t="s">
        <v>169</v>
      </c>
    </row>
    <row r="16" spans="1:27">
      <c r="A16" s="135">
        <v>14</v>
      </c>
      <c r="B16" s="173" t="s">
        <v>256</v>
      </c>
      <c r="C16" s="174">
        <v>6</v>
      </c>
      <c r="D16" s="175" t="s">
        <v>189</v>
      </c>
      <c r="E16" s="174" t="s">
        <v>196</v>
      </c>
      <c r="F16" s="175" t="s">
        <v>191</v>
      </c>
      <c r="G16" s="143">
        <f ca="1">IFERROR(__xludf.DUMMYFUNCTION("IMPORTRANGE(""19EU4AKOquC_sgg1Cvuh5Oe3yKWpQZBqydWWSczzLUuc"",""G16"")"),0)</f>
        <v>0</v>
      </c>
      <c r="I16" s="171"/>
      <c r="J16" s="85"/>
      <c r="K16" s="85"/>
      <c r="L16" s="85"/>
    </row>
    <row r="17" spans="1:12">
      <c r="A17" s="135">
        <v>15</v>
      </c>
      <c r="B17" s="136" t="s">
        <v>257</v>
      </c>
      <c r="C17" s="137">
        <v>6</v>
      </c>
      <c r="D17" s="138" t="s">
        <v>189</v>
      </c>
      <c r="E17" s="137" t="s">
        <v>220</v>
      </c>
      <c r="F17" s="138" t="s">
        <v>191</v>
      </c>
      <c r="G17" s="143">
        <f ca="1">IFERROR(__xludf.DUMMYFUNCTION("IMPORTRANGE(""19EU4AKOquC_sgg1Cvuh5Oe3yKWpQZBqydWWSczzLUuc"",""G17"")"),0)</f>
        <v>0</v>
      </c>
      <c r="I17" s="171"/>
      <c r="J17" s="85"/>
      <c r="K17" s="85"/>
      <c r="L17" s="85"/>
    </row>
    <row r="18" spans="1:12">
      <c r="A18" s="135">
        <v>16</v>
      </c>
      <c r="B18" s="136" t="s">
        <v>258</v>
      </c>
      <c r="C18" s="137">
        <v>3</v>
      </c>
      <c r="D18" s="138" t="s">
        <v>189</v>
      </c>
      <c r="E18" s="137" t="s">
        <v>190</v>
      </c>
      <c r="F18" s="138" t="s">
        <v>191</v>
      </c>
      <c r="G18" s="143">
        <f ca="1">IFERROR(__xludf.DUMMYFUNCTION("IMPORTRANGE(""19EU4AKOquC_sgg1Cvuh5Oe3yKWpQZBqydWWSczzLUuc"",""G18"")"),28532)</f>
        <v>28532</v>
      </c>
      <c r="I18" s="171"/>
      <c r="J18" s="85"/>
      <c r="K18" s="85"/>
      <c r="L18" s="85"/>
    </row>
    <row r="19" spans="1:12">
      <c r="A19" s="135">
        <v>17</v>
      </c>
      <c r="B19" s="173" t="s">
        <v>259</v>
      </c>
      <c r="C19" s="174">
        <v>7</v>
      </c>
      <c r="D19" s="175" t="s">
        <v>189</v>
      </c>
      <c r="E19" s="174" t="s">
        <v>260</v>
      </c>
      <c r="F19" s="175" t="s">
        <v>191</v>
      </c>
      <c r="G19" s="143">
        <f ca="1">IFERROR(__xludf.DUMMYFUNCTION("IMPORTRANGE(""19EU4AKOquC_sgg1Cvuh5Oe3yKWpQZBqydWWSczzLUuc"",""G19"")"),0)</f>
        <v>0</v>
      </c>
      <c r="I19" s="171"/>
      <c r="J19" s="85"/>
      <c r="K19" s="85"/>
      <c r="L19" s="85"/>
    </row>
    <row r="20" spans="1:12" ht="22.5" customHeight="1">
      <c r="A20" s="172">
        <v>18</v>
      </c>
      <c r="B20" s="136" t="s">
        <v>261</v>
      </c>
      <c r="C20" s="137">
        <v>4</v>
      </c>
      <c r="D20" s="138" t="s">
        <v>262</v>
      </c>
      <c r="E20" s="137" t="s">
        <v>260</v>
      </c>
      <c r="F20" s="138" t="s">
        <v>191</v>
      </c>
      <c r="G20" s="143">
        <f ca="1">IFERROR(__xludf.DUMMYFUNCTION("IMPORTRANGE(""19EU4AKOquC_sgg1Cvuh5Oe3yKWpQZBqydWWSczzLUuc"",""G20"")"),0)</f>
        <v>0</v>
      </c>
      <c r="I20" s="171"/>
      <c r="J20" s="85"/>
      <c r="K20" s="85"/>
      <c r="L20" s="85"/>
    </row>
    <row r="21" spans="1:12" ht="15.75" customHeight="1">
      <c r="A21" s="135">
        <v>19</v>
      </c>
      <c r="B21" s="136" t="s">
        <v>263</v>
      </c>
      <c r="C21" s="137">
        <v>4</v>
      </c>
      <c r="D21" s="138" t="s">
        <v>189</v>
      </c>
      <c r="E21" s="137" t="s">
        <v>264</v>
      </c>
      <c r="F21" s="138" t="s">
        <v>191</v>
      </c>
      <c r="G21" s="143">
        <f ca="1">IFERROR(__xludf.DUMMYFUNCTION("IMPORTRANGE(""19EU4AKOquC_sgg1Cvuh5Oe3yKWpQZBqydWWSczzLUuc"",""G21"")"),63348)</f>
        <v>63348</v>
      </c>
      <c r="I21" s="171"/>
      <c r="J21" s="85"/>
      <c r="K21" s="85"/>
      <c r="L21" s="85"/>
    </row>
    <row r="22" spans="1:12" ht="15.75" customHeight="1">
      <c r="A22" s="135">
        <v>20</v>
      </c>
      <c r="B22" s="136" t="s">
        <v>265</v>
      </c>
      <c r="C22" s="137">
        <v>4</v>
      </c>
      <c r="D22" s="138" t="s">
        <v>210</v>
      </c>
      <c r="E22" s="137" t="s">
        <v>266</v>
      </c>
      <c r="F22" s="138" t="s">
        <v>191</v>
      </c>
      <c r="G22" s="143">
        <f ca="1">IFERROR(__xludf.DUMMYFUNCTION("IMPORTRANGE(""19EU4AKOquC_sgg1Cvuh5Oe3yKWpQZBqydWWSczzLUuc"",""G22"")"),25000)</f>
        <v>25000</v>
      </c>
      <c r="I22" s="171"/>
      <c r="J22" s="85"/>
      <c r="K22" s="85"/>
      <c r="L22" s="85"/>
    </row>
    <row r="23" spans="1:12" ht="27" customHeight="1">
      <c r="A23" s="172">
        <v>21</v>
      </c>
      <c r="B23" s="136" t="s">
        <v>267</v>
      </c>
      <c r="C23" s="137">
        <v>3</v>
      </c>
      <c r="D23" s="138" t="s">
        <v>189</v>
      </c>
      <c r="E23" s="137" t="s">
        <v>268</v>
      </c>
      <c r="F23" s="138" t="s">
        <v>191</v>
      </c>
      <c r="G23" s="143">
        <f ca="1">IFERROR(__xludf.DUMMYFUNCTION("IMPORTRANGE(""19EU4AKOquC_sgg1Cvuh5Oe3yKWpQZBqydWWSczzLUuc"",""G23"")"),25000)</f>
        <v>25000</v>
      </c>
      <c r="I23" s="171"/>
    </row>
    <row r="24" spans="1:12" ht="15.75" customHeight="1">
      <c r="A24" s="135">
        <v>22</v>
      </c>
      <c r="B24" s="136" t="s">
        <v>269</v>
      </c>
      <c r="C24" s="137">
        <v>4</v>
      </c>
      <c r="D24" s="138" t="s">
        <v>189</v>
      </c>
      <c r="E24" s="137" t="s">
        <v>211</v>
      </c>
      <c r="F24" s="138" t="s">
        <v>191</v>
      </c>
      <c r="G24" s="143">
        <f ca="1">IFERROR(__xludf.DUMMYFUNCTION("IMPORTRANGE(""19EU4AKOquC_sgg1Cvuh5Oe3yKWpQZBqydWWSczzLUuc"",""G24"")"),90378)</f>
        <v>90378</v>
      </c>
      <c r="I24" s="171"/>
    </row>
    <row r="25" spans="1:12" ht="15.75" customHeight="1">
      <c r="A25" s="176">
        <v>23</v>
      </c>
      <c r="B25" s="176" t="s">
        <v>270</v>
      </c>
      <c r="C25" s="176">
        <v>5</v>
      </c>
      <c r="D25" s="176" t="s">
        <v>251</v>
      </c>
      <c r="E25" s="176" t="s">
        <v>196</v>
      </c>
      <c r="F25" s="176" t="s">
        <v>191</v>
      </c>
      <c r="G25" s="143">
        <f ca="1">IFERROR(__xludf.DUMMYFUNCTION("IMPORTRANGE(""19EU4AKOquC_sgg1Cvuh5Oe3yKWpQZBqydWWSczzLUuc"",""G25"")"),0)</f>
        <v>0</v>
      </c>
      <c r="I25" s="171"/>
    </row>
    <row r="26" spans="1:12" ht="15.75" customHeight="1">
      <c r="A26" s="135">
        <v>24</v>
      </c>
      <c r="B26" s="177" t="s">
        <v>271</v>
      </c>
      <c r="C26" s="137">
        <v>5</v>
      </c>
      <c r="D26" s="138" t="s">
        <v>210</v>
      </c>
      <c r="E26" s="137" t="s">
        <v>196</v>
      </c>
      <c r="F26" s="138" t="s">
        <v>191</v>
      </c>
      <c r="G26" s="143">
        <f ca="1">IFERROR(__xludf.DUMMYFUNCTION("IMPORTRANGE(""19EU4AKOquC_sgg1Cvuh5Oe3yKWpQZBqydWWSczzLUuc"",""G26"")"),25000)</f>
        <v>25000</v>
      </c>
      <c r="I26" s="134" t="s">
        <v>272</v>
      </c>
    </row>
    <row r="27" spans="1:12" ht="15.75" customHeight="1">
      <c r="A27" s="135">
        <v>25</v>
      </c>
      <c r="B27" s="177" t="s">
        <v>273</v>
      </c>
      <c r="C27" s="137">
        <v>4</v>
      </c>
      <c r="D27" s="138" t="s">
        <v>189</v>
      </c>
      <c r="E27" s="137" t="s">
        <v>211</v>
      </c>
      <c r="F27" s="138" t="s">
        <v>191</v>
      </c>
      <c r="G27" s="143">
        <f ca="1">IFERROR(__xludf.DUMMYFUNCTION("IMPORTRANGE(""19EU4AKOquC_sgg1Cvuh5Oe3yKWpQZBqydWWSczzLUuc"",""G27"")"),81748)</f>
        <v>81748</v>
      </c>
      <c r="I27" s="144" t="s">
        <v>101</v>
      </c>
    </row>
    <row r="28" spans="1:12" ht="15.75" customHeight="1">
      <c r="A28" s="135">
        <v>26</v>
      </c>
      <c r="B28" s="136" t="s">
        <v>274</v>
      </c>
      <c r="C28" s="137">
        <v>5</v>
      </c>
      <c r="D28" s="138" t="s">
        <v>189</v>
      </c>
      <c r="E28" s="137" t="s">
        <v>211</v>
      </c>
      <c r="F28" s="138" t="s">
        <v>191</v>
      </c>
      <c r="G28" s="143">
        <f ca="1">IFERROR(__xludf.DUMMYFUNCTION("IMPORTRANGE(""19EU4AKOquC_sgg1Cvuh5Oe3yKWpQZBqydWWSczzLUuc"",""G28"")"),118070)</f>
        <v>118070</v>
      </c>
      <c r="I28" s="153" t="s">
        <v>200</v>
      </c>
    </row>
    <row r="29" spans="1:12" ht="15.75" customHeight="1">
      <c r="A29" s="172">
        <v>27</v>
      </c>
      <c r="B29" s="136" t="s">
        <v>275</v>
      </c>
      <c r="C29" s="137">
        <v>5</v>
      </c>
      <c r="D29" s="138" t="s">
        <v>189</v>
      </c>
      <c r="E29" s="137" t="s">
        <v>276</v>
      </c>
      <c r="F29" s="138" t="s">
        <v>277</v>
      </c>
      <c r="G29" s="143">
        <f ca="1">IFERROR(__xludf.DUMMYFUNCTION("IMPORTRANGE(""19EU4AKOquC_sgg1Cvuh5Oe3yKWpQZBqydWWSczzLUuc"",""G29"")"),115030)</f>
        <v>115030</v>
      </c>
      <c r="I29" s="153" t="s">
        <v>173</v>
      </c>
    </row>
    <row r="30" spans="1:12" ht="15.75" customHeight="1">
      <c r="A30" s="135">
        <v>28</v>
      </c>
      <c r="B30" s="136" t="s">
        <v>278</v>
      </c>
      <c r="C30" s="137">
        <v>3</v>
      </c>
      <c r="D30" s="138" t="s">
        <v>210</v>
      </c>
      <c r="E30" s="137" t="s">
        <v>211</v>
      </c>
      <c r="F30" s="138" t="s">
        <v>191</v>
      </c>
      <c r="G30" s="143">
        <f ca="1">IFERROR(__xludf.DUMMYFUNCTION("IMPORTRANGE(""19EU4AKOquC_sgg1Cvuh5Oe3yKWpQZBqydWWSczzLUuc"",""G30"")"),25000)</f>
        <v>25000</v>
      </c>
      <c r="I30" s="153" t="s">
        <v>174</v>
      </c>
    </row>
    <row r="31" spans="1:12" ht="15.75" customHeight="1">
      <c r="A31" s="135">
        <v>29</v>
      </c>
      <c r="B31" s="136" t="s">
        <v>279</v>
      </c>
      <c r="C31" s="137">
        <v>4</v>
      </c>
      <c r="D31" s="138" t="s">
        <v>210</v>
      </c>
      <c r="E31" s="137" t="s">
        <v>280</v>
      </c>
      <c r="F31" s="138" t="s">
        <v>281</v>
      </c>
      <c r="G31" s="143">
        <f ca="1">IFERROR(__xludf.DUMMYFUNCTION("IMPORTRANGE(""19EU4AKOquC_sgg1Cvuh5Oe3yKWpQZBqydWWSczzLUuc"",""G30"")"),25000)</f>
        <v>25000</v>
      </c>
      <c r="I31" s="153" t="s">
        <v>175</v>
      </c>
    </row>
    <row r="32" spans="1:12" ht="30.75" customHeight="1">
      <c r="A32" s="135">
        <v>30</v>
      </c>
      <c r="B32" s="136" t="s">
        <v>282</v>
      </c>
      <c r="C32" s="137">
        <v>6</v>
      </c>
      <c r="D32" s="138" t="s">
        <v>189</v>
      </c>
      <c r="E32" s="137" t="s">
        <v>190</v>
      </c>
      <c r="F32" s="138" t="s">
        <v>191</v>
      </c>
      <c r="G32" s="143">
        <f ca="1">IFERROR(__xludf.DUMMYFUNCTION("IMPORTRANGE(""19EU4AKOquC_sgg1Cvuh5Oe3yKWpQZBqydWWSczzLUuc"",""G31"")"),25000)</f>
        <v>25000</v>
      </c>
      <c r="I32" s="153" t="s">
        <v>283</v>
      </c>
    </row>
    <row r="33" spans="1:9" ht="15.75" customHeight="1">
      <c r="A33" s="172">
        <v>31</v>
      </c>
      <c r="B33" s="136" t="s">
        <v>284</v>
      </c>
      <c r="C33" s="137">
        <v>5</v>
      </c>
      <c r="D33" s="138" t="s">
        <v>189</v>
      </c>
      <c r="E33" s="137" t="s">
        <v>285</v>
      </c>
      <c r="F33" s="138" t="s">
        <v>191</v>
      </c>
      <c r="G33" s="143">
        <f ca="1">IFERROR(__xludf.DUMMYFUNCTION("IMPORTRANGE(""19EU4AKOquC_sgg1Cvuh5Oe3yKWpQZBqydWWSczzLUuc"",""G33"")"),220116)</f>
        <v>220116</v>
      </c>
      <c r="I33" s="153" t="s">
        <v>286</v>
      </c>
    </row>
    <row r="34" spans="1:9" ht="15.75" customHeight="1">
      <c r="A34" s="172">
        <v>32</v>
      </c>
      <c r="B34" s="136" t="s">
        <v>287</v>
      </c>
      <c r="C34" s="137" t="s">
        <v>288</v>
      </c>
      <c r="D34" s="138" t="s">
        <v>289</v>
      </c>
      <c r="E34" s="137" t="s">
        <v>285</v>
      </c>
      <c r="F34" s="138" t="s">
        <v>191</v>
      </c>
      <c r="G34" s="143">
        <f ca="1">IFERROR(__xludf.DUMMYFUNCTION("IMPORTRANGE(""19EU4AKOquC_sgg1Cvuh5Oe3yKWpQZBqydWWSczzLUuc"",""G34"")"),0)</f>
        <v>0</v>
      </c>
      <c r="I34" s="153" t="s">
        <v>176</v>
      </c>
    </row>
    <row r="35" spans="1:9" ht="15.75" customHeight="1">
      <c r="A35" s="135">
        <v>33</v>
      </c>
      <c r="B35" s="178" t="s">
        <v>290</v>
      </c>
      <c r="C35" s="179">
        <v>4</v>
      </c>
      <c r="D35" s="180" t="s">
        <v>189</v>
      </c>
      <c r="E35" s="179" t="s">
        <v>280</v>
      </c>
      <c r="F35" s="180" t="s">
        <v>281</v>
      </c>
      <c r="G35" s="143">
        <f ca="1">IFERROR(__xludf.DUMMYFUNCTION("IMPORTRANGE(""19EU4AKOquC_sgg1Cvuh5Oe3yKWpQZBqydWWSczzLUuc"",""G35"")"),44086)</f>
        <v>44086</v>
      </c>
      <c r="I35" s="153" t="s">
        <v>291</v>
      </c>
    </row>
    <row r="36" spans="1:9" ht="15.75" customHeight="1">
      <c r="A36" s="135">
        <v>34</v>
      </c>
      <c r="B36" s="136" t="s">
        <v>292</v>
      </c>
      <c r="C36" s="137">
        <v>3</v>
      </c>
      <c r="D36" s="138" t="s">
        <v>210</v>
      </c>
      <c r="E36" s="137" t="s">
        <v>280</v>
      </c>
      <c r="F36" s="138" t="s">
        <v>281</v>
      </c>
      <c r="G36" s="143">
        <f ca="1">IFERROR(__xludf.DUMMYFUNCTION("IMPORTRANGE(""19EU4AKOquC_sgg1Cvuh5Oe3yKWpQZBqydWWSczzLUuc"",""G36"")"),42196)</f>
        <v>42196</v>
      </c>
      <c r="I36" s="153" t="s">
        <v>293</v>
      </c>
    </row>
    <row r="37" spans="1:9" ht="30" customHeight="1">
      <c r="A37" s="135">
        <v>35</v>
      </c>
      <c r="B37" s="136" t="s">
        <v>294</v>
      </c>
      <c r="C37" s="137">
        <v>3</v>
      </c>
      <c r="D37" s="138" t="s">
        <v>210</v>
      </c>
      <c r="E37" s="137" t="s">
        <v>264</v>
      </c>
      <c r="F37" s="138" t="s">
        <v>191</v>
      </c>
      <c r="G37" s="143">
        <f ca="1">IFERROR(__xludf.DUMMYFUNCTION("IMPORTRANGE(""19EU4AKOquC_sgg1Cvuh5Oe3yKWpQZBqydWWSczzLUuc"",""G37"")"),25000)</f>
        <v>25000</v>
      </c>
      <c r="I37" s="153" t="s">
        <v>295</v>
      </c>
    </row>
    <row r="38" spans="1:9" ht="28.5" customHeight="1">
      <c r="A38" s="172">
        <v>36</v>
      </c>
      <c r="B38" s="177" t="s">
        <v>296</v>
      </c>
      <c r="C38" s="137">
        <v>5</v>
      </c>
      <c r="D38" s="138" t="s">
        <v>189</v>
      </c>
      <c r="E38" s="137" t="s">
        <v>285</v>
      </c>
      <c r="F38" s="138" t="s">
        <v>191</v>
      </c>
      <c r="G38" s="143">
        <f ca="1">IFERROR(__xludf.DUMMYFUNCTION("IMPORTRANGE(""19EU4AKOquC_sgg1Cvuh5Oe3yKWpQZBqydWWSczzLUuc"",""G38"")"),101636)</f>
        <v>101636</v>
      </c>
      <c r="I38" s="153" t="s">
        <v>297</v>
      </c>
    </row>
    <row r="39" spans="1:9" ht="15.75" customHeight="1">
      <c r="A39" s="135">
        <v>37</v>
      </c>
      <c r="B39" s="177" t="s">
        <v>298</v>
      </c>
      <c r="C39" s="137">
        <v>4</v>
      </c>
      <c r="D39" s="138" t="s">
        <v>189</v>
      </c>
      <c r="E39" s="137" t="s">
        <v>264</v>
      </c>
      <c r="F39" s="138" t="s">
        <v>191</v>
      </c>
      <c r="G39" s="143">
        <f ca="1">IFERROR(__xludf.DUMMYFUNCTION("IMPORTRANGE(""19EU4AKOquC_sgg1Cvuh5Oe3yKWpQZBqydWWSczzLUuc"",""G39"")"),48098)</f>
        <v>48098</v>
      </c>
      <c r="I39" s="153" t="s">
        <v>299</v>
      </c>
    </row>
    <row r="40" spans="1:9" ht="15.75" customHeight="1">
      <c r="A40" s="135">
        <v>38</v>
      </c>
      <c r="B40" s="177" t="s">
        <v>300</v>
      </c>
      <c r="C40" s="137">
        <v>3</v>
      </c>
      <c r="D40" s="138" t="s">
        <v>210</v>
      </c>
      <c r="E40" s="137" t="s">
        <v>266</v>
      </c>
      <c r="F40" s="138" t="s">
        <v>191</v>
      </c>
      <c r="G40" s="143">
        <f ca="1">IFERROR(__xludf.DUMMYFUNCTION("IMPORTRANGE(""19EU4AKOquC_sgg1Cvuh5Oe3yKWpQZBqydWWSczzLUuc"",""G40"")"),0)</f>
        <v>0</v>
      </c>
      <c r="I40" s="153" t="s">
        <v>301</v>
      </c>
    </row>
    <row r="41" spans="1:9" ht="15.75" customHeight="1">
      <c r="A41" s="135">
        <v>39</v>
      </c>
      <c r="B41" s="136" t="s">
        <v>302</v>
      </c>
      <c r="C41" s="137">
        <v>3</v>
      </c>
      <c r="D41" s="138" t="s">
        <v>210</v>
      </c>
      <c r="E41" s="137" t="s">
        <v>266</v>
      </c>
      <c r="F41" s="138" t="s">
        <v>191</v>
      </c>
      <c r="G41" s="143">
        <f ca="1">IFERROR(__xludf.DUMMYFUNCTION("IMPORTRANGE(""19EU4AKOquC_sgg1Cvuh5Oe3yKWpQZBqydWWSczzLUuc"",""G41"")"),25000)</f>
        <v>25000</v>
      </c>
    </row>
    <row r="42" spans="1:9" ht="15.75" customHeight="1">
      <c r="A42" s="135">
        <v>40</v>
      </c>
      <c r="B42" s="181" t="s">
        <v>303</v>
      </c>
      <c r="C42" s="137">
        <v>6</v>
      </c>
      <c r="D42" s="138" t="s">
        <v>189</v>
      </c>
      <c r="E42" s="137" t="s">
        <v>266</v>
      </c>
      <c r="F42" s="138" t="s">
        <v>191</v>
      </c>
      <c r="G42" s="143">
        <f ca="1">IFERROR(__xludf.DUMMYFUNCTION("IMPORTRANGE(""19EU4AKOquC_sgg1Cvuh5Oe3yKWpQZBqydWWSczzLUuc"",""G42"")"),0)</f>
        <v>0</v>
      </c>
    </row>
    <row r="43" spans="1:9" ht="15.75" customHeight="1">
      <c r="A43" s="135">
        <v>41</v>
      </c>
      <c r="B43" s="136" t="s">
        <v>304</v>
      </c>
      <c r="C43" s="137">
        <v>4</v>
      </c>
      <c r="D43" s="138" t="s">
        <v>210</v>
      </c>
      <c r="E43" s="137" t="s">
        <v>280</v>
      </c>
      <c r="F43" s="138" t="s">
        <v>281</v>
      </c>
      <c r="G43" s="143">
        <f ca="1">IFERROR(__xludf.DUMMYFUNCTION("IMPORTRANGE(""19EU4AKOquC_sgg1Cvuh5Oe3yKWpQZBqydWWSczzLUuc"",""G43"")"),32912)</f>
        <v>32912</v>
      </c>
    </row>
    <row r="44" spans="1:9" ht="15.75" customHeight="1">
      <c r="A44" s="135">
        <v>42</v>
      </c>
      <c r="B44" s="136" t="s">
        <v>305</v>
      </c>
      <c r="C44" s="137">
        <v>3</v>
      </c>
      <c r="D44" s="138" t="s">
        <v>210</v>
      </c>
      <c r="E44" s="137" t="s">
        <v>280</v>
      </c>
      <c r="F44" s="138" t="s">
        <v>281</v>
      </c>
      <c r="G44" s="143">
        <f ca="1">IFERROR(__xludf.DUMMYFUNCTION("IMPORTRANGE(""19EU4AKOquC_sgg1Cvuh5Oe3yKWpQZBqydWWSczzLUuc"",""G44"")"),25000)</f>
        <v>25000</v>
      </c>
    </row>
    <row r="45" spans="1:9" ht="15.75" customHeight="1">
      <c r="A45" s="135">
        <v>43</v>
      </c>
      <c r="B45" s="136" t="s">
        <v>306</v>
      </c>
      <c r="C45" s="137">
        <v>7</v>
      </c>
      <c r="D45" s="138" t="s">
        <v>189</v>
      </c>
      <c r="E45" s="137" t="s">
        <v>266</v>
      </c>
      <c r="F45" s="138" t="s">
        <v>191</v>
      </c>
      <c r="G45" s="143">
        <f ca="1">IFERROR(__xludf.DUMMYFUNCTION("IMPORTRANGE(""19EU4AKOquC_sgg1Cvuh5Oe3yKWpQZBqydWWSczzLUuc"",""G45"")"),0)</f>
        <v>0</v>
      </c>
    </row>
    <row r="46" spans="1:9" ht="15" customHeight="1">
      <c r="A46" s="135">
        <v>44</v>
      </c>
      <c r="B46" s="136" t="s">
        <v>307</v>
      </c>
      <c r="C46" s="137">
        <v>4</v>
      </c>
      <c r="D46" s="138" t="s">
        <v>262</v>
      </c>
      <c r="E46" s="137" t="s">
        <v>266</v>
      </c>
      <c r="F46" s="138" t="s">
        <v>191</v>
      </c>
      <c r="G46" s="143">
        <f ca="1">IFERROR(__xludf.DUMMYFUNCTION("IMPORTRANGE(""19EU4AKOquC_sgg1Cvuh5Oe3yKWpQZBqydWWSczzLUuc"",""G44"")"),25000)</f>
        <v>25000</v>
      </c>
    </row>
    <row r="47" spans="1:9" ht="15.75" customHeight="1">
      <c r="A47" s="135">
        <v>45</v>
      </c>
      <c r="B47" s="136" t="s">
        <v>308</v>
      </c>
      <c r="C47" s="137">
        <v>5</v>
      </c>
      <c r="D47" s="138" t="s">
        <v>189</v>
      </c>
      <c r="E47" s="137" t="s">
        <v>266</v>
      </c>
      <c r="F47" s="138" t="s">
        <v>191</v>
      </c>
      <c r="G47" s="143">
        <f ca="1">IFERROR(__xludf.DUMMYFUNCTION("IMPORTRANGE(""19EU4AKOquC_sgg1Cvuh5Oe3yKWpQZBqydWWSczzLUuc"",""G47"")"),96216)</f>
        <v>96216</v>
      </c>
    </row>
    <row r="48" spans="1:9" ht="15.75" customHeight="1">
      <c r="A48" s="135">
        <v>46</v>
      </c>
      <c r="B48" s="136" t="s">
        <v>309</v>
      </c>
      <c r="C48" s="137">
        <v>4</v>
      </c>
      <c r="D48" s="138" t="s">
        <v>189</v>
      </c>
      <c r="E48" s="137" t="s">
        <v>266</v>
      </c>
      <c r="F48" s="138" t="s">
        <v>191</v>
      </c>
      <c r="G48" s="143">
        <f ca="1">IFERROR(__xludf.DUMMYFUNCTION("IMPORTRANGE(""19EU4AKOquC_sgg1Cvuh5Oe3yKWpQZBqydWWSczzLUuc"",""G48"")"),65088)</f>
        <v>65088</v>
      </c>
    </row>
    <row r="49" spans="1:7" ht="15.75" customHeight="1">
      <c r="A49" s="135">
        <v>47</v>
      </c>
      <c r="B49" s="136" t="s">
        <v>310</v>
      </c>
      <c r="C49" s="137">
        <v>5</v>
      </c>
      <c r="D49" s="138" t="s">
        <v>189</v>
      </c>
      <c r="E49" s="137" t="s">
        <v>266</v>
      </c>
      <c r="F49" s="138" t="s">
        <v>191</v>
      </c>
      <c r="G49" s="143">
        <f ca="1">IFERROR(__xludf.DUMMYFUNCTION("IMPORTRANGE(""19EU4AKOquC_sgg1Cvuh5Oe3yKWpQZBqydWWSczzLUuc"",""G49"")"),60136)</f>
        <v>60136</v>
      </c>
    </row>
    <row r="50" spans="1:7" ht="15.75" customHeight="1">
      <c r="A50" s="135">
        <v>48</v>
      </c>
      <c r="B50" s="136" t="s">
        <v>311</v>
      </c>
      <c r="C50" s="137">
        <v>4</v>
      </c>
      <c r="D50" s="138" t="s">
        <v>289</v>
      </c>
      <c r="E50" s="137" t="s">
        <v>220</v>
      </c>
      <c r="F50" s="138" t="s">
        <v>191</v>
      </c>
      <c r="G50" s="143">
        <f ca="1">IFERROR(__xludf.DUMMYFUNCTION("IMPORTRANGE(""19EU4AKOquC_sgg1Cvuh5Oe3yKWpQZBqydWWSczzLUuc"",""G50"")"),0)</f>
        <v>0</v>
      </c>
    </row>
    <row r="51" spans="1:7" ht="15.75" customHeight="1">
      <c r="A51" s="135">
        <v>49</v>
      </c>
      <c r="B51" s="136" t="s">
        <v>312</v>
      </c>
      <c r="C51" s="137">
        <v>5</v>
      </c>
      <c r="D51" s="138" t="s">
        <v>289</v>
      </c>
      <c r="E51" s="137" t="s">
        <v>313</v>
      </c>
      <c r="F51" s="138" t="s">
        <v>314</v>
      </c>
      <c r="G51" s="143">
        <f ca="1">IFERROR(__xludf.DUMMYFUNCTION("IMPORTRANGE(""19EU4AKOquC_sgg1Cvuh5Oe3yKWpQZBqydWWSczzLUuc"",""G51"")"),0)</f>
        <v>0</v>
      </c>
    </row>
    <row r="52" spans="1:7" ht="15.75" customHeight="1">
      <c r="A52" s="135">
        <v>50</v>
      </c>
      <c r="B52" s="136" t="s">
        <v>315</v>
      </c>
      <c r="C52" s="137">
        <v>5</v>
      </c>
      <c r="D52" s="138" t="s">
        <v>289</v>
      </c>
      <c r="E52" s="137" t="s">
        <v>280</v>
      </c>
      <c r="F52" s="138" t="s">
        <v>281</v>
      </c>
      <c r="G52" s="143">
        <f ca="1">IFERROR(__xludf.DUMMYFUNCTION("IMPORTRANGE(""19EU4AKOquC_sgg1Cvuh5Oe3yKWpQZBqydWWSczzLUuc"",""G52"")"),0)</f>
        <v>0</v>
      </c>
    </row>
    <row r="53" spans="1:7" ht="15.75" customHeight="1">
      <c r="A53" s="135">
        <v>51</v>
      </c>
      <c r="B53" s="136" t="s">
        <v>316</v>
      </c>
      <c r="C53" s="137" t="s">
        <v>288</v>
      </c>
      <c r="D53" s="138" t="s">
        <v>289</v>
      </c>
      <c r="E53" s="137" t="s">
        <v>196</v>
      </c>
      <c r="F53" s="138" t="s">
        <v>191</v>
      </c>
      <c r="G53" s="143">
        <f ca="1">IFERROR(__xludf.DUMMYFUNCTION("IMPORTRANGE(""19EU4AKOquC_sgg1Cvuh5Oe3yKWpQZBqydWWSczzLUuc"",""G53"")"),0)</f>
        <v>0</v>
      </c>
    </row>
    <row r="54" spans="1:7" ht="15.75" customHeight="1">
      <c r="A54" s="135">
        <v>52</v>
      </c>
      <c r="B54" s="136" t="s">
        <v>317</v>
      </c>
      <c r="C54" s="137">
        <v>5</v>
      </c>
      <c r="D54" s="138" t="s">
        <v>289</v>
      </c>
      <c r="E54" s="137" t="s">
        <v>196</v>
      </c>
      <c r="F54" s="138" t="s">
        <v>191</v>
      </c>
      <c r="G54" s="143">
        <f ca="1">IFERROR(__xludf.DUMMYFUNCTION("IMPORTRANGE(""19EU4AKOquC_sgg1Cvuh5Oe3yKWpQZBqydWWSczzLUuc"",""G54"")"),0)</f>
        <v>0</v>
      </c>
    </row>
    <row r="55" spans="1:7" ht="15.75" customHeight="1">
      <c r="A55" s="135">
        <v>53</v>
      </c>
      <c r="B55" s="136" t="s">
        <v>318</v>
      </c>
      <c r="C55" s="137">
        <v>4</v>
      </c>
      <c r="D55" s="138" t="s">
        <v>289</v>
      </c>
      <c r="E55" s="137" t="s">
        <v>211</v>
      </c>
      <c r="F55" s="138" t="s">
        <v>191</v>
      </c>
      <c r="G55" s="143">
        <f ca="1">IFERROR(__xludf.DUMMYFUNCTION("IMPORTRANGE(""19EU4AKOquC_sgg1Cvuh5Oe3yKWpQZBqydWWSczzLUuc"",""G55"")"),0)</f>
        <v>0</v>
      </c>
    </row>
    <row r="56" spans="1:7" ht="15.75" customHeight="1">
      <c r="A56" s="135">
        <v>54</v>
      </c>
      <c r="B56" s="136" t="s">
        <v>319</v>
      </c>
      <c r="C56" s="137">
        <v>5</v>
      </c>
      <c r="D56" s="138" t="s">
        <v>189</v>
      </c>
      <c r="E56" s="137" t="s">
        <v>255</v>
      </c>
      <c r="F56" s="138" t="s">
        <v>191</v>
      </c>
      <c r="G56" s="143">
        <f ca="1">IFERROR(__xludf.DUMMYFUNCTION("IMPORTRANGE(""19EU4AKOquC_sgg1Cvuh5Oe3yKWpQZBqydWWSczzLUuc"",""G56"")"),61290)</f>
        <v>61290</v>
      </c>
    </row>
    <row r="57" spans="1:7" ht="15.75" customHeight="1">
      <c r="A57" s="135">
        <v>55</v>
      </c>
      <c r="B57" s="136" t="s">
        <v>320</v>
      </c>
      <c r="C57" s="137">
        <v>4</v>
      </c>
      <c r="D57" s="138" t="s">
        <v>210</v>
      </c>
      <c r="E57" s="137" t="s">
        <v>196</v>
      </c>
      <c r="F57" s="138" t="s">
        <v>191</v>
      </c>
      <c r="G57" s="143">
        <f ca="1">IFERROR(__xludf.DUMMYFUNCTION("IMPORTRANGE(""19EU4AKOquC_sgg1Cvuh5Oe3yKWpQZBqydWWSczzLUuc"",""G57"")"),25000)</f>
        <v>25000</v>
      </c>
    </row>
    <row r="58" spans="1:7" ht="15.75" customHeight="1">
      <c r="A58" s="135">
        <v>56</v>
      </c>
      <c r="B58" s="136" t="s">
        <v>321</v>
      </c>
      <c r="C58" s="137">
        <v>4</v>
      </c>
      <c r="D58" s="138" t="s">
        <v>289</v>
      </c>
      <c r="E58" s="137" t="s">
        <v>196</v>
      </c>
      <c r="F58" s="138" t="s">
        <v>191</v>
      </c>
      <c r="G58" s="143">
        <f ca="1">IFERROR(__xludf.DUMMYFUNCTION("IMPORTRANGE(""19EU4AKOquC_sgg1Cvuh5Oe3yKWpQZBqydWWSczzLUuc"",""G58"")"),0)</f>
        <v>0</v>
      </c>
    </row>
    <row r="59" spans="1:7" ht="15.75" customHeight="1">
      <c r="A59" s="135">
        <v>57</v>
      </c>
      <c r="B59" s="136" t="s">
        <v>322</v>
      </c>
      <c r="C59" s="137">
        <v>7</v>
      </c>
      <c r="D59" s="138" t="s">
        <v>189</v>
      </c>
      <c r="E59" s="137" t="s">
        <v>255</v>
      </c>
      <c r="F59" s="138" t="s">
        <v>191</v>
      </c>
      <c r="G59" s="143">
        <f ca="1">IFERROR(__xludf.DUMMYFUNCTION("IMPORTRANGE(""19EU4AKOquC_sgg1Cvuh5Oe3yKWpQZBqydWWSczzLUuc"",""G59"")"),0)</f>
        <v>0</v>
      </c>
    </row>
    <row r="60" spans="1:7" ht="15.75" customHeight="1">
      <c r="A60" s="135">
        <v>58</v>
      </c>
      <c r="B60" s="136" t="s">
        <v>323</v>
      </c>
      <c r="C60" s="137">
        <v>4</v>
      </c>
      <c r="D60" s="138" t="s">
        <v>210</v>
      </c>
      <c r="E60" s="137" t="s">
        <v>264</v>
      </c>
      <c r="F60" s="138" t="s">
        <v>191</v>
      </c>
      <c r="G60" s="143">
        <f ca="1">IFERROR(__xludf.DUMMYFUNCTION("IMPORTRANGE(""19EU4AKOquC_sgg1Cvuh5Oe3yKWpQZBqydWWSczzLUuc"",""G60"")"),25000)</f>
        <v>25000</v>
      </c>
    </row>
    <row r="61" spans="1:7" ht="15.75" customHeight="1">
      <c r="A61" s="135">
        <v>59</v>
      </c>
      <c r="B61" s="136" t="s">
        <v>324</v>
      </c>
      <c r="C61" s="137">
        <v>4</v>
      </c>
      <c r="D61" s="138" t="s">
        <v>189</v>
      </c>
      <c r="E61" s="137" t="s">
        <v>220</v>
      </c>
      <c r="F61" s="138" t="s">
        <v>191</v>
      </c>
      <c r="G61" s="143">
        <f ca="1">IFERROR(__xludf.DUMMYFUNCTION("IMPORTRANGE(""19EU4AKOquC_sgg1Cvuh5Oe3yKWpQZBqydWWSczzLUuc"",""G61"")"),36488)</f>
        <v>36488</v>
      </c>
    </row>
    <row r="62" spans="1:7" ht="15.75" customHeight="1">
      <c r="A62" s="135">
        <v>60</v>
      </c>
      <c r="B62" s="136" t="s">
        <v>325</v>
      </c>
      <c r="C62" s="137">
        <v>4</v>
      </c>
      <c r="D62" s="138" t="s">
        <v>189</v>
      </c>
      <c r="E62" s="137" t="s">
        <v>266</v>
      </c>
      <c r="F62" s="138" t="s">
        <v>191</v>
      </c>
      <c r="G62" s="143">
        <f ca="1">IFERROR(__xludf.DUMMYFUNCTION("IMPORTRANGE(""19EU4AKOquC_sgg1Cvuh5Oe3yKWpQZBqydWWSczzLUuc"",""G62"")"),52634)</f>
        <v>52634</v>
      </c>
    </row>
    <row r="63" spans="1:7" ht="15.75" customHeight="1">
      <c r="A63" s="135">
        <v>61</v>
      </c>
      <c r="B63" s="136" t="s">
        <v>326</v>
      </c>
      <c r="C63" s="137">
        <v>5</v>
      </c>
      <c r="D63" s="138" t="s">
        <v>189</v>
      </c>
      <c r="E63" s="137" t="s">
        <v>196</v>
      </c>
      <c r="F63" s="138" t="s">
        <v>191</v>
      </c>
      <c r="G63" s="143">
        <f ca="1">IFERROR(__xludf.DUMMYFUNCTION("IMPORTRANGE(""19EU4AKOquC_sgg1Cvuh5Oe3yKWpQZBqydWWSczzLUuc"",""G63"")"),118994)</f>
        <v>118994</v>
      </c>
    </row>
    <row r="64" spans="1:7" ht="15.75" customHeight="1">
      <c r="A64" s="135">
        <v>62</v>
      </c>
      <c r="B64" s="136" t="s">
        <v>327</v>
      </c>
      <c r="C64" s="137">
        <v>4</v>
      </c>
      <c r="D64" s="138" t="s">
        <v>210</v>
      </c>
      <c r="E64" s="137" t="s">
        <v>264</v>
      </c>
      <c r="F64" s="138" t="s">
        <v>191</v>
      </c>
      <c r="G64" s="143">
        <f ca="1">IFERROR(__xludf.DUMMYFUNCTION("IMPORTRANGE(""19EU4AKOquC_sgg1Cvuh5Oe3yKWpQZBqydWWSczzLUuc"",""G64"")"),25000)</f>
        <v>25000</v>
      </c>
    </row>
    <row r="65" spans="1:7" ht="15.75" customHeight="1">
      <c r="A65" s="135">
        <v>63</v>
      </c>
      <c r="B65" s="136" t="s">
        <v>328</v>
      </c>
      <c r="C65" s="137">
        <v>5</v>
      </c>
      <c r="D65" s="138" t="s">
        <v>262</v>
      </c>
      <c r="E65" s="137" t="s">
        <v>190</v>
      </c>
      <c r="F65" s="138" t="s">
        <v>191</v>
      </c>
      <c r="G65" s="143">
        <f ca="1">IFERROR(__xludf.DUMMYFUNCTION("IMPORTRANGE(""19EU4AKOquC_sgg1Cvuh5Oe3yKWpQZBqydWWSczzLUuc"",""G65"")"),0)</f>
        <v>0</v>
      </c>
    </row>
    <row r="66" spans="1:7" ht="15.75" customHeight="1">
      <c r="A66" s="135">
        <v>64</v>
      </c>
      <c r="B66" s="136" t="s">
        <v>329</v>
      </c>
      <c r="C66" s="137">
        <v>4</v>
      </c>
      <c r="D66" s="138" t="s">
        <v>289</v>
      </c>
      <c r="E66" s="137" t="s">
        <v>266</v>
      </c>
      <c r="F66" s="138" t="s">
        <v>191</v>
      </c>
      <c r="G66" s="143">
        <f ca="1">IFERROR(__xludf.DUMMYFUNCTION("IMPORTRANGE(""19EU4AKOquC_sgg1Cvuh5Oe3yKWpQZBqydWWSczzLUuc"",""G66"")"),0)</f>
        <v>0</v>
      </c>
    </row>
    <row r="67" spans="1:7" ht="15.75" customHeight="1">
      <c r="A67" s="135">
        <v>65</v>
      </c>
      <c r="B67" s="136" t="s">
        <v>330</v>
      </c>
      <c r="C67" s="137">
        <v>3</v>
      </c>
      <c r="D67" s="138" t="s">
        <v>289</v>
      </c>
      <c r="E67" s="137" t="s">
        <v>190</v>
      </c>
      <c r="F67" s="138" t="s">
        <v>191</v>
      </c>
      <c r="G67" s="143">
        <f ca="1">IFERROR(__xludf.DUMMYFUNCTION("IMPORTRANGE(""19EU4AKOquC_sgg1Cvuh5Oe3yKWpQZBqydWWSczzLUuc"",""G67"")"),0)</f>
        <v>0</v>
      </c>
    </row>
    <row r="68" spans="1:7" ht="15.75" customHeight="1">
      <c r="A68" s="135">
        <v>66</v>
      </c>
      <c r="B68" s="136" t="s">
        <v>331</v>
      </c>
      <c r="C68" s="137">
        <v>3</v>
      </c>
      <c r="D68" s="138" t="s">
        <v>210</v>
      </c>
      <c r="E68" s="137" t="s">
        <v>280</v>
      </c>
      <c r="F68" s="138" t="s">
        <v>281</v>
      </c>
      <c r="G68" s="143">
        <f ca="1">IFERROR(__xludf.DUMMYFUNCTION("IMPORTRANGE(""19EU4AKOquC_sgg1Cvuh5Oe3yKWpQZBqydWWSczzLUuc"",""G66"")"),0)</f>
        <v>0</v>
      </c>
    </row>
    <row r="69" spans="1:7" ht="15.75" customHeight="1">
      <c r="A69" s="135">
        <v>67</v>
      </c>
      <c r="B69" s="136" t="s">
        <v>332</v>
      </c>
      <c r="C69" s="137">
        <v>5</v>
      </c>
      <c r="D69" s="138" t="s">
        <v>189</v>
      </c>
      <c r="E69" s="137" t="s">
        <v>196</v>
      </c>
      <c r="F69" s="138" t="s">
        <v>191</v>
      </c>
      <c r="G69" s="143">
        <f ca="1">IFERROR(__xludf.DUMMYFUNCTION("IMPORTRANGE(""19EU4AKOquC_sgg1Cvuh5Oe3yKWpQZBqydWWSczzLUuc"",""G69"")"),97096)</f>
        <v>97096</v>
      </c>
    </row>
    <row r="70" spans="1:7" ht="15.75" customHeight="1">
      <c r="A70" s="135">
        <v>68</v>
      </c>
      <c r="B70" s="136" t="s">
        <v>333</v>
      </c>
      <c r="C70" s="137">
        <v>3</v>
      </c>
      <c r="D70" s="138" t="s">
        <v>210</v>
      </c>
      <c r="E70" s="137" t="s">
        <v>190</v>
      </c>
      <c r="F70" s="138" t="s">
        <v>191</v>
      </c>
      <c r="G70" s="143">
        <f ca="1">IFERROR(__xludf.DUMMYFUNCTION("IMPORTRANGE(""19EU4AKOquC_sgg1Cvuh5Oe3yKWpQZBqydWWSczzLUuc"",""G70"")"),25000)</f>
        <v>25000</v>
      </c>
    </row>
    <row r="71" spans="1:7" ht="15.75" customHeight="1">
      <c r="A71" s="135">
        <v>69</v>
      </c>
      <c r="B71" s="136" t="s">
        <v>334</v>
      </c>
      <c r="C71" s="137">
        <v>5</v>
      </c>
      <c r="D71" s="138" t="s">
        <v>189</v>
      </c>
      <c r="E71" s="137" t="s">
        <v>220</v>
      </c>
      <c r="F71" s="138" t="s">
        <v>191</v>
      </c>
      <c r="G71" s="143">
        <f ca="1">IFERROR(__xludf.DUMMYFUNCTION("IMPORTRANGE(""19EU4AKOquC_sgg1Cvuh5Oe3yKWpQZBqydWWSczzLUuc"",""G71"")"),91810)</f>
        <v>91810</v>
      </c>
    </row>
    <row r="72" spans="1:7" ht="15.75" customHeight="1">
      <c r="A72" s="135">
        <v>70</v>
      </c>
      <c r="B72" s="136" t="s">
        <v>335</v>
      </c>
      <c r="C72" s="137">
        <v>5</v>
      </c>
      <c r="D72" s="138" t="s">
        <v>189</v>
      </c>
      <c r="E72" s="137" t="s">
        <v>211</v>
      </c>
      <c r="F72" s="138" t="s">
        <v>191</v>
      </c>
      <c r="G72" s="143">
        <f ca="1">IFERROR(__xludf.DUMMYFUNCTION("IMPORTRANGE(""19EU4AKOquC_sgg1Cvuh5Oe3yKWpQZBqydWWSczzLUuc"",""G72"")"),155374)</f>
        <v>155374</v>
      </c>
    </row>
    <row r="73" spans="1:7" ht="15.75" customHeight="1">
      <c r="A73" s="135">
        <v>71</v>
      </c>
      <c r="B73" s="136" t="s">
        <v>336</v>
      </c>
      <c r="C73" s="137">
        <v>4</v>
      </c>
      <c r="D73" s="138" t="s">
        <v>289</v>
      </c>
      <c r="E73" s="137" t="s">
        <v>211</v>
      </c>
      <c r="F73" s="138" t="s">
        <v>191</v>
      </c>
      <c r="G73" s="143">
        <f ca="1">IFERROR(__xludf.DUMMYFUNCTION("IMPORTRANGE(""19EU4AKOquC_sgg1Cvuh5Oe3yKWpQZBqydWWSczzLUuc"",""G73"")"),0)</f>
        <v>0</v>
      </c>
    </row>
    <row r="74" spans="1:7" ht="15.75" customHeight="1">
      <c r="A74" s="135">
        <v>72</v>
      </c>
      <c r="B74" s="136" t="s">
        <v>337</v>
      </c>
      <c r="C74" s="137">
        <v>5</v>
      </c>
      <c r="D74" s="138" t="s">
        <v>189</v>
      </c>
      <c r="E74" s="137" t="s">
        <v>255</v>
      </c>
      <c r="F74" s="138" t="s">
        <v>191</v>
      </c>
      <c r="G74" s="143">
        <f ca="1">IFERROR(__xludf.DUMMYFUNCTION("IMPORTRANGE(""19EU4AKOquC_sgg1Cvuh5Oe3yKWpQZBqydWWSczzLUuc"",""G74"")"),44078)</f>
        <v>44078</v>
      </c>
    </row>
    <row r="75" spans="1:7" ht="15.75" customHeight="1">
      <c r="A75" s="135">
        <v>73</v>
      </c>
      <c r="B75" s="136" t="s">
        <v>338</v>
      </c>
      <c r="C75" s="137">
        <v>5</v>
      </c>
      <c r="D75" s="138" t="s">
        <v>189</v>
      </c>
      <c r="E75" s="137" t="s">
        <v>268</v>
      </c>
      <c r="F75" s="138" t="s">
        <v>191</v>
      </c>
      <c r="G75" s="143">
        <f ca="1">IFERROR(__xludf.DUMMYFUNCTION("IMPORTRANGE(""19EU4AKOquC_sgg1Cvuh5Oe3yKWpQZBqydWWSczzLUuc"",""G75"")"),62010)</f>
        <v>62010</v>
      </c>
    </row>
    <row r="76" spans="1:7" ht="15.75" customHeight="1">
      <c r="A76" s="135">
        <v>74</v>
      </c>
      <c r="B76" s="136" t="s">
        <v>339</v>
      </c>
      <c r="C76" s="137">
        <v>3</v>
      </c>
      <c r="D76" s="138" t="s">
        <v>210</v>
      </c>
      <c r="E76" s="137" t="s">
        <v>220</v>
      </c>
      <c r="F76" s="138" t="s">
        <v>191</v>
      </c>
      <c r="G76" s="143">
        <f ca="1">IFERROR(__xludf.DUMMYFUNCTION("IMPORTRANGE(""19EU4AKOquC_sgg1Cvuh5Oe3yKWpQZBqydWWSczzLUuc"",""G76"")"),25000)</f>
        <v>25000</v>
      </c>
    </row>
    <row r="77" spans="1:7" ht="15.75" customHeight="1">
      <c r="A77" s="135">
        <v>75</v>
      </c>
      <c r="B77" s="136" t="s">
        <v>340</v>
      </c>
      <c r="C77" s="137">
        <v>5</v>
      </c>
      <c r="D77" s="138" t="s">
        <v>189</v>
      </c>
      <c r="E77" s="137" t="s">
        <v>313</v>
      </c>
      <c r="F77" s="138" t="s">
        <v>314</v>
      </c>
      <c r="G77" s="143">
        <f ca="1">IFERROR(__xludf.DUMMYFUNCTION("IMPORTRANGE(""19EU4AKOquC_sgg1Cvuh5Oe3yKWpQZBqydWWSczzLUuc"",""G77"")"),0)</f>
        <v>0</v>
      </c>
    </row>
    <row r="78" spans="1:7" ht="15.75" customHeight="1">
      <c r="A78" s="135">
        <v>76</v>
      </c>
      <c r="B78" s="136" t="s">
        <v>341</v>
      </c>
      <c r="C78" s="137">
        <v>3</v>
      </c>
      <c r="D78" s="138" t="s">
        <v>210</v>
      </c>
      <c r="E78" s="137" t="s">
        <v>211</v>
      </c>
      <c r="F78" s="138" t="s">
        <v>191</v>
      </c>
      <c r="G78" s="143">
        <f ca="1">IFERROR(__xludf.DUMMYFUNCTION("IMPORTRANGE(""19EU4AKOquC_sgg1Cvuh5Oe3yKWpQZBqydWWSczzLUuc"",""G78"")"),25000)</f>
        <v>25000</v>
      </c>
    </row>
    <row r="79" spans="1:7" ht="15.75" customHeight="1">
      <c r="A79" s="135">
        <v>77</v>
      </c>
      <c r="B79" s="136" t="s">
        <v>342</v>
      </c>
      <c r="C79" s="137">
        <v>4</v>
      </c>
      <c r="D79" s="138" t="s">
        <v>251</v>
      </c>
      <c r="E79" s="137" t="s">
        <v>220</v>
      </c>
      <c r="F79" s="138" t="s">
        <v>191</v>
      </c>
      <c r="G79" s="143">
        <f ca="1">IFERROR(__xludf.DUMMYFUNCTION("IMPORTRANGE(""19EU4AKOquC_sgg1Cvuh5Oe3yKWpQZBqydWWSczzLUuc"",""G79"")"),0)</f>
        <v>0</v>
      </c>
    </row>
    <row r="80" spans="1:7" ht="15.75" customHeight="1">
      <c r="A80" s="135">
        <v>78</v>
      </c>
      <c r="B80" s="136" t="s">
        <v>343</v>
      </c>
      <c r="C80" s="137">
        <v>4</v>
      </c>
      <c r="D80" s="138" t="s">
        <v>189</v>
      </c>
      <c r="E80" s="137" t="s">
        <v>268</v>
      </c>
      <c r="F80" s="138" t="s">
        <v>191</v>
      </c>
      <c r="G80" s="143">
        <f ca="1">IFERROR(__xludf.DUMMYFUNCTION("IMPORTRANGE(""19EU4AKOquC_sgg1Cvuh5Oe3yKWpQZBqydWWSczzLUuc"",""G80"")"),57852)</f>
        <v>57852</v>
      </c>
    </row>
    <row r="81" spans="1:7" ht="15.75" customHeight="1">
      <c r="A81" s="135">
        <v>79</v>
      </c>
      <c r="B81" s="136" t="s">
        <v>344</v>
      </c>
      <c r="C81" s="137">
        <v>5</v>
      </c>
      <c r="D81" s="138" t="s">
        <v>189</v>
      </c>
      <c r="E81" s="137" t="s">
        <v>264</v>
      </c>
      <c r="F81" s="138" t="s">
        <v>191</v>
      </c>
      <c r="G81" s="143">
        <f ca="1">IFERROR(__xludf.DUMMYFUNCTION("IMPORTRANGE(""19EU4AKOquC_sgg1Cvuh5Oe3yKWpQZBqydWWSczzLUuc"",""G81"")"),76682)</f>
        <v>76682</v>
      </c>
    </row>
    <row r="82" spans="1:7" ht="15.75" customHeight="1">
      <c r="A82" s="135">
        <v>80</v>
      </c>
      <c r="B82" s="136" t="s">
        <v>10</v>
      </c>
      <c r="C82" s="137">
        <v>4</v>
      </c>
      <c r="D82" s="138" t="s">
        <v>210</v>
      </c>
      <c r="E82" s="137" t="s">
        <v>313</v>
      </c>
      <c r="F82" s="138" t="s">
        <v>314</v>
      </c>
      <c r="G82" s="143">
        <f ca="1">IFERROR(__xludf.DUMMYFUNCTION("IMPORTRANGE(""19EU4AKOquC_sgg1Cvuh5Oe3yKWpQZBqydWWSczzLUuc"",""G82"")"),25000)</f>
        <v>25000</v>
      </c>
    </row>
    <row r="83" spans="1:7" ht="15.75" customHeight="1">
      <c r="A83" s="135">
        <v>81</v>
      </c>
      <c r="B83" s="136" t="s">
        <v>345</v>
      </c>
      <c r="C83" s="137">
        <v>5</v>
      </c>
      <c r="D83" s="138" t="s">
        <v>189</v>
      </c>
      <c r="E83" s="137" t="s">
        <v>266</v>
      </c>
      <c r="F83" s="138" t="s">
        <v>191</v>
      </c>
      <c r="G83" s="143">
        <f ca="1">IFERROR(__xludf.DUMMYFUNCTION("IMPORTRANGE(""19EU4AKOquC_sgg1Cvuh5Oe3yKWpQZBqydWWSczzLUuc"",""G83"")"),54502)</f>
        <v>54502</v>
      </c>
    </row>
    <row r="84" spans="1:7" ht="15.75" customHeight="1">
      <c r="A84" s="135">
        <v>82</v>
      </c>
      <c r="B84" s="136" t="s">
        <v>346</v>
      </c>
      <c r="C84" s="137">
        <v>4</v>
      </c>
      <c r="D84" s="138" t="s">
        <v>189</v>
      </c>
      <c r="E84" s="137" t="s">
        <v>264</v>
      </c>
      <c r="F84" s="138" t="s">
        <v>191</v>
      </c>
      <c r="G84" s="143">
        <f ca="1">IFERROR(__xludf.DUMMYFUNCTION("IMPORTRANGE(""19EU4AKOquC_sgg1Cvuh5Oe3yKWpQZBqydWWSczzLUuc"",""G84"")"),51772)</f>
        <v>51772</v>
      </c>
    </row>
    <row r="85" spans="1:7" ht="15.75" customHeight="1">
      <c r="A85" s="135">
        <v>83</v>
      </c>
      <c r="B85" s="136" t="s">
        <v>347</v>
      </c>
      <c r="C85" s="137">
        <v>4</v>
      </c>
      <c r="D85" s="138" t="s">
        <v>289</v>
      </c>
      <c r="E85" s="137" t="s">
        <v>196</v>
      </c>
      <c r="F85" s="138" t="s">
        <v>191</v>
      </c>
      <c r="G85" s="143">
        <f ca="1">IFERROR(__xludf.DUMMYFUNCTION("IMPORTRANGE(""19EU4AKOquC_sgg1Cvuh5Oe3yKWpQZBqydWWSczzLUuc"",""G85"")"),0)</f>
        <v>0</v>
      </c>
    </row>
    <row r="86" spans="1:7" ht="24" customHeight="1">
      <c r="A86" s="135">
        <v>84</v>
      </c>
      <c r="B86" s="136" t="s">
        <v>348</v>
      </c>
      <c r="C86" s="137">
        <v>4</v>
      </c>
      <c r="D86" s="138" t="s">
        <v>289</v>
      </c>
      <c r="E86" s="137" t="s">
        <v>190</v>
      </c>
      <c r="F86" s="138" t="s">
        <v>191</v>
      </c>
      <c r="G86" s="143">
        <f ca="1">IFERROR(__xludf.DUMMYFUNCTION("IMPORTRANGE(""19EU4AKOquC_sgg1Cvuh5Oe3yKWpQZBqydWWSczzLUuc"",""G86"")"),0)</f>
        <v>0</v>
      </c>
    </row>
    <row r="87" spans="1:7" ht="15.75" customHeight="1">
      <c r="A87" s="135">
        <v>85</v>
      </c>
      <c r="B87" s="136" t="s">
        <v>349</v>
      </c>
      <c r="C87" s="137">
        <v>5</v>
      </c>
      <c r="D87" s="138" t="s">
        <v>189</v>
      </c>
      <c r="E87" s="137" t="s">
        <v>196</v>
      </c>
      <c r="F87" s="138" t="s">
        <v>191</v>
      </c>
      <c r="G87" s="143">
        <f ca="1">IFERROR(__xludf.DUMMYFUNCTION("IMPORTRANGE(""19EU4AKOquC_sgg1Cvuh5Oe3yKWpQZBqydWWSczzLUuc"",""G87"")"),73370)</f>
        <v>73370</v>
      </c>
    </row>
    <row r="88" spans="1:7" ht="15.75" customHeight="1">
      <c r="A88" s="135">
        <v>86</v>
      </c>
      <c r="B88" s="136" t="s">
        <v>350</v>
      </c>
      <c r="C88" s="137">
        <v>5</v>
      </c>
      <c r="D88" s="138" t="s">
        <v>189</v>
      </c>
      <c r="E88" s="137" t="s">
        <v>196</v>
      </c>
      <c r="F88" s="138" t="s">
        <v>191</v>
      </c>
      <c r="G88" s="143">
        <f ca="1">IFERROR(__xludf.DUMMYFUNCTION("IMPORTRANGE(""19EU4AKOquC_sgg1Cvuh5Oe3yKWpQZBqydWWSczzLUuc"",""G88"")"),55104)</f>
        <v>55104</v>
      </c>
    </row>
    <row r="89" spans="1:7" ht="15.75" customHeight="1">
      <c r="A89" s="135">
        <v>87</v>
      </c>
      <c r="B89" s="136" t="s">
        <v>351</v>
      </c>
      <c r="C89" s="137">
        <v>5</v>
      </c>
      <c r="D89" s="138" t="s">
        <v>189</v>
      </c>
      <c r="E89" s="137" t="s">
        <v>255</v>
      </c>
      <c r="F89" s="138" t="s">
        <v>191</v>
      </c>
      <c r="G89" s="143">
        <f ca="1">IFERROR(__xludf.DUMMYFUNCTION("IMPORTRANGE(""19EU4AKOquC_sgg1Cvuh5Oe3yKWpQZBqydWWSczzLUuc"",""G89"")"),114600)</f>
        <v>114600</v>
      </c>
    </row>
    <row r="90" spans="1:7" ht="15.75" customHeight="1">
      <c r="A90" s="135">
        <v>88</v>
      </c>
      <c r="B90" s="136" t="s">
        <v>352</v>
      </c>
      <c r="C90" s="137">
        <v>4</v>
      </c>
      <c r="D90" s="138" t="s">
        <v>210</v>
      </c>
      <c r="E90" s="137" t="s">
        <v>268</v>
      </c>
      <c r="F90" s="138" t="s">
        <v>191</v>
      </c>
      <c r="G90" s="143">
        <f ca="1">IFERROR(__xludf.DUMMYFUNCTION("IMPORTRANGE(""19EU4AKOquC_sgg1Cvuh5Oe3yKWpQZBqydWWSczzLUuc"",""G90"")"),25000)</f>
        <v>25000</v>
      </c>
    </row>
    <row r="91" spans="1:7" ht="15.75" customHeight="1">
      <c r="A91" s="135">
        <v>89</v>
      </c>
      <c r="B91" s="136" t="s">
        <v>353</v>
      </c>
      <c r="C91" s="137">
        <v>4</v>
      </c>
      <c r="D91" s="138" t="s">
        <v>210</v>
      </c>
      <c r="E91" s="137" t="s">
        <v>264</v>
      </c>
      <c r="F91" s="138" t="s">
        <v>191</v>
      </c>
      <c r="G91" s="143">
        <f ca="1">IFERROR(__xludf.DUMMYFUNCTION("IMPORTRANGE(""19EU4AKOquC_sgg1Cvuh5Oe3yKWpQZBqydWWSczzLUuc"",""G91"")"),25000)</f>
        <v>25000</v>
      </c>
    </row>
    <row r="92" spans="1:7" ht="15.75" customHeight="1">
      <c r="A92" s="135">
        <v>90</v>
      </c>
      <c r="B92" s="136" t="s">
        <v>354</v>
      </c>
      <c r="C92" s="137">
        <v>3</v>
      </c>
      <c r="D92" s="138" t="s">
        <v>189</v>
      </c>
      <c r="E92" s="137" t="s">
        <v>268</v>
      </c>
      <c r="F92" s="138" t="s">
        <v>191</v>
      </c>
      <c r="G92" s="143">
        <f ca="1">IFERROR(__xludf.DUMMYFUNCTION("IMPORTRANGE(""19EU4AKOquC_sgg1Cvuh5Oe3yKWpQZBqydWWSczzLUuc"",""G92"")"),25000)</f>
        <v>25000</v>
      </c>
    </row>
    <row r="93" spans="1:7" ht="15.75" customHeight="1">
      <c r="A93" s="135">
        <v>91</v>
      </c>
      <c r="B93" s="136" t="s">
        <v>355</v>
      </c>
      <c r="C93" s="137">
        <v>3</v>
      </c>
      <c r="D93" s="138" t="s">
        <v>210</v>
      </c>
      <c r="E93" s="137" t="s">
        <v>268</v>
      </c>
      <c r="F93" s="138" t="s">
        <v>191</v>
      </c>
      <c r="G93" s="143">
        <f ca="1">IFERROR(__xludf.DUMMYFUNCTION("IMPORTRANGE(""19EU4AKOquC_sgg1Cvuh5Oe3yKWpQZBqydWWSczzLUuc"",""G93"")"),25000)</f>
        <v>25000</v>
      </c>
    </row>
    <row r="94" spans="1:7" ht="15.75" customHeight="1">
      <c r="A94" s="135">
        <v>92</v>
      </c>
      <c r="B94" s="136" t="s">
        <v>356</v>
      </c>
      <c r="C94" s="137">
        <v>6</v>
      </c>
      <c r="D94" s="138" t="s">
        <v>189</v>
      </c>
      <c r="E94" s="137" t="s">
        <v>190</v>
      </c>
      <c r="F94" s="138" t="s">
        <v>191</v>
      </c>
      <c r="G94" s="143">
        <f ca="1">IFERROR(__xludf.DUMMYFUNCTION("IMPORTRANGE(""19EU4AKOquC_sgg1Cvuh5Oe3yKWpQZBqydWWSczzLUuc"",""G94"")"),0)</f>
        <v>0</v>
      </c>
    </row>
    <row r="95" spans="1:7" ht="15.75" customHeight="1">
      <c r="A95" s="135">
        <v>93</v>
      </c>
      <c r="B95" s="136" t="s">
        <v>357</v>
      </c>
      <c r="C95" s="137">
        <v>5</v>
      </c>
      <c r="D95" s="138" t="s">
        <v>189</v>
      </c>
      <c r="E95" s="137" t="s">
        <v>196</v>
      </c>
      <c r="F95" s="138" t="s">
        <v>191</v>
      </c>
      <c r="G95" s="143">
        <f ca="1">IFERROR(__xludf.DUMMYFUNCTION("IMPORTRANGE(""19EU4AKOquC_sgg1Cvuh5Oe3yKWpQZBqydWWSczzLUuc"",""G95"")"),99248)</f>
        <v>99248</v>
      </c>
    </row>
    <row r="96" spans="1:7" ht="15.75" customHeight="1">
      <c r="A96" s="135">
        <v>94</v>
      </c>
      <c r="B96" s="136" t="s">
        <v>358</v>
      </c>
      <c r="C96" s="137">
        <v>5</v>
      </c>
      <c r="D96" s="138" t="s">
        <v>189</v>
      </c>
      <c r="E96" s="137" t="s">
        <v>266</v>
      </c>
      <c r="F96" s="138" t="s">
        <v>191</v>
      </c>
      <c r="G96" s="143">
        <f ca="1">IFERROR(__xludf.DUMMYFUNCTION("IMPORTRANGE(""19EU4AKOquC_sgg1Cvuh5Oe3yKWpQZBqydWWSczzLUuc"",""G96"")"),113176)</f>
        <v>113176</v>
      </c>
    </row>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I1:L1"/>
    <mergeCell ref="N1:O1"/>
    <mergeCell ref="Q1:R1"/>
    <mergeCell ref="T1:U1"/>
    <mergeCell ref="W1:X1"/>
  </mergeCells>
  <pageMargins left="0.51180555555555596" right="0.51180555555555596" top="0.78749999999999998" bottom="0.78749999999999998"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9</vt:i4>
      </vt:variant>
    </vt:vector>
  </HeadingPairs>
  <TitlesOfParts>
    <vt:vector size="9" baseType="lpstr">
      <vt:lpstr>PLANEJAMENTO - Introdução</vt:lpstr>
      <vt:lpstr>PLANEJAMENTO - Identificação do</vt:lpstr>
      <vt:lpstr>PLANEJAMENTO - Histórico do Pro</vt:lpstr>
      <vt:lpstr>PLANEJAMENTO - Identidade Estra</vt:lpstr>
      <vt:lpstr>PLANEJAMENTO - Análise Situacio</vt:lpstr>
      <vt:lpstr>PLANEJAMENTO  PROAP - Comissões</vt:lpstr>
      <vt:lpstr>PLANEJAMENTO - Plano de Trabalh</vt:lpstr>
      <vt:lpstr>PLANEJAMENTO - MONITORAMENTO</vt:lpstr>
      <vt:lpstr>AUX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THYAGO QUEIROZ</cp:lastModifiedBy>
  <dcterms:created xsi:type="dcterms:W3CDTF">2024-12-26T14:48:24Z</dcterms:created>
  <dcterms:modified xsi:type="dcterms:W3CDTF">2025-02-20T01:44:51Z</dcterms:modified>
</cp:coreProperties>
</file>