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15600" windowHeight="9495" tabRatio="990" activeTab="9"/>
  </bookViews>
  <sheets>
    <sheet name="CONTR ORGANIZ" sheetId="1" r:id="rId1"/>
    <sheet name="PÓS-GRAD E PESQUISA" sheetId="2" r:id="rId2"/>
    <sheet name="ENSINO DE GRADUAÇÃO" sheetId="3" r:id="rId3"/>
    <sheet name="APOIO ACADEMICO" sheetId="5" r:id="rId4"/>
    <sheet name="PLANEJ, ORÇ, FINANÇAS" sheetId="6" r:id="rId5"/>
    <sheet name="INF, COMUNIC, E TECNOL" sheetId="7" r:id="rId6"/>
    <sheet name="BENS E SERVIÇOS" sheetId="8" r:id="rId7"/>
    <sheet name="GESTÃO DE PESSOAS" sheetId="9" r:id="rId8"/>
    <sheet name="INFRA, MANUT, SEGURANÇA" sheetId="10" r:id="rId9"/>
    <sheet name="Gestão Audint" sheetId="11" r:id="rId10"/>
    <sheet name="Jediene" sheetId="12" r:id="rId11"/>
    <sheet name="Mirelle" sheetId="13" r:id="rId12"/>
    <sheet name="Lyndon" sheetId="14" r:id="rId13"/>
    <sheet name="Surianne" sheetId="15" r:id="rId14"/>
    <sheet name="Plan1" sheetId="17" state="hidden" r:id="rId15"/>
  </sheets>
  <calcPr calcId="125725"/>
  <customWorkbookViews>
    <customWorkbookView name="Jade - Modo de exibição pessoal" guid="{BE4FC02B-9720-4D1A-82CA-4065D419B672}" mergeInterval="0" personalView="1" maximized="1" xWindow="1" yWindow="1" windowWidth="1600" windowHeight="670" tabRatio="990" activeSheetId="16"/>
    <customWorkbookView name="Bruno Becker - Modo de exibição pessoal" guid="{8E208870-C947-48A4-A7D0-07C1A1950AA9}" mergeInterval="0" personalView="1" maximized="1" xWindow="1" yWindow="1" windowWidth="1596" windowHeight="670" tabRatio="990" activeSheetId="10"/>
    <customWorkbookView name="Mirelle - Modo de exibição pessoal" guid="{0BE8A49B-CCD8-4D2B-924B-C3C981B84E5F}" mergeInterval="0" personalView="1" maximized="1" xWindow="1" yWindow="1" windowWidth="1596" windowHeight="670" tabRatio="990" activeSheetId="13"/>
    <customWorkbookView name="sala 148 - Modo de exibição pessoal" guid="{427ED699-5E31-443D-B20E-3E67EC9E8F93}" mergeInterval="0" personalView="1" maximized="1" xWindow="1" yWindow="1" windowWidth="1024" windowHeight="538" activeSheetId="11"/>
    <customWorkbookView name="Izabelle - Modo de exibição pessoal" guid="{E490CE09-6BB1-4620-A237-C73B1B997924}" mergeInterval="0" personalView="1" maximized="1" xWindow="1" yWindow="1" windowWidth="1436" windowHeight="670" tabRatio="908" activeSheetId="3"/>
    <customWorkbookView name="Administrador - Modo de exibição pessoal" guid="{B01252BE-60D1-4D61-8D54-18CA35878812}" mergeInterval="0" personalView="1" maximized="1" xWindow="1" yWindow="1" windowWidth="707" windowHeight="653" tabRatio="990" activeSheetId="1"/>
    <customWorkbookView name="Audint - 4169 - Modo de exibição pessoal" guid="{96FD02FA-CE5E-4ADB-B35B-D1C6BC52FA4E}" mergeInterval="0" personalView="1" maximized="1" xWindow="1" yWindow="1" windowWidth="1436" windowHeight="670" tabRatio="990" activeSheetId="11"/>
  </customWorkbookViews>
</workbook>
</file>

<file path=xl/calcChain.xml><?xml version="1.0" encoding="utf-8"?>
<calcChain xmlns="http://schemas.openxmlformats.org/spreadsheetml/2006/main">
  <c r="G9" i="11"/>
  <c r="G10"/>
  <c r="G6"/>
  <c r="C19" i="12"/>
  <c r="C18" i="13"/>
  <c r="C35" i="15"/>
  <c r="C34" i="14"/>
  <c r="G3" i="11" l="1"/>
  <c r="G4" i="10"/>
  <c r="G3"/>
  <c r="G6" s="1"/>
  <c r="G8" i="9"/>
  <c r="G5"/>
  <c r="G4" i="8"/>
  <c r="G6" s="1"/>
  <c r="G4" i="7"/>
  <c r="G3"/>
  <c r="G3" i="6"/>
  <c r="G9" i="1"/>
  <c r="G7"/>
  <c r="G8" i="11"/>
  <c r="G7"/>
  <c r="G5"/>
  <c r="G4"/>
  <c r="G7" i="9"/>
  <c r="G6"/>
  <c r="G4"/>
  <c r="G3"/>
  <c r="G9" s="1"/>
  <c r="G5" i="8"/>
  <c r="G7" i="6"/>
  <c r="G6"/>
  <c r="G5"/>
  <c r="G8" s="1"/>
  <c r="G4" i="5"/>
  <c r="G5" s="1"/>
  <c r="G3"/>
  <c r="G4" i="3"/>
  <c r="G3"/>
  <c r="G5" s="1"/>
  <c r="G5" i="2"/>
  <c r="G6" s="1"/>
  <c r="G4"/>
  <c r="G3"/>
  <c r="G11" i="1"/>
  <c r="G10"/>
  <c r="G8"/>
  <c r="G6"/>
  <c r="G5"/>
  <c r="G4"/>
  <c r="O37" i="15"/>
  <c r="N37"/>
  <c r="M37"/>
  <c r="L37"/>
  <c r="K37"/>
  <c r="J37"/>
  <c r="I37"/>
  <c r="H37"/>
  <c r="G37"/>
  <c r="F37"/>
  <c r="E37"/>
  <c r="D37"/>
  <c r="C14"/>
  <c r="G12" i="1" l="1"/>
  <c r="G11" i="11"/>
  <c r="C13" i="14"/>
  <c r="C12"/>
  <c r="C11"/>
  <c r="C10"/>
  <c r="C9"/>
  <c r="C8"/>
  <c r="C7"/>
  <c r="C6"/>
  <c r="C35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O36"/>
  <c r="N36"/>
  <c r="M36"/>
  <c r="L36"/>
  <c r="K36"/>
  <c r="J36"/>
  <c r="I36"/>
  <c r="H36"/>
  <c r="G36"/>
  <c r="F36"/>
  <c r="E36"/>
  <c r="D36"/>
  <c r="C36" i="15"/>
  <c r="C34"/>
  <c r="C33"/>
  <c r="C32"/>
  <c r="C31"/>
  <c r="C30"/>
  <c r="C29"/>
  <c r="C28"/>
  <c r="C27"/>
  <c r="C26"/>
  <c r="C25"/>
  <c r="C24"/>
  <c r="G5" i="7"/>
  <c r="M20" i="13"/>
  <c r="C14" i="12"/>
  <c r="C15" i="13"/>
  <c r="C22" i="15" l="1"/>
  <c r="C23"/>
  <c r="C7"/>
  <c r="C8"/>
  <c r="C9"/>
  <c r="C10"/>
  <c r="C11"/>
  <c r="C12"/>
  <c r="C13"/>
  <c r="C15"/>
  <c r="C16"/>
  <c r="C17"/>
  <c r="C18"/>
  <c r="C19"/>
  <c r="C20"/>
  <c r="C21"/>
  <c r="O4" i="14"/>
  <c r="N4"/>
  <c r="M4"/>
  <c r="L4"/>
  <c r="K4"/>
  <c r="J4"/>
  <c r="I4"/>
  <c r="H4"/>
  <c r="G4"/>
  <c r="F4"/>
  <c r="E4"/>
  <c r="C14"/>
  <c r="C36" s="1"/>
  <c r="K20" i="13"/>
  <c r="O20"/>
  <c r="N20"/>
  <c r="L20"/>
  <c r="J20"/>
  <c r="I20"/>
  <c r="H20"/>
  <c r="G20"/>
  <c r="F20"/>
  <c r="E20"/>
  <c r="D20"/>
  <c r="O21" i="12"/>
  <c r="N21"/>
  <c r="M21"/>
  <c r="L21"/>
  <c r="K21"/>
  <c r="J21"/>
  <c r="I21"/>
  <c r="H21"/>
  <c r="G21"/>
  <c r="F21"/>
  <c r="E21"/>
  <c r="D21"/>
  <c r="C17" i="13"/>
  <c r="C13" i="12"/>
  <c r="C16"/>
  <c r="E4" i="15"/>
  <c r="F4"/>
  <c r="G4"/>
  <c r="H4"/>
  <c r="I4"/>
  <c r="J4"/>
  <c r="K4"/>
  <c r="L4"/>
  <c r="M4"/>
  <c r="N4"/>
  <c r="O4"/>
  <c r="D4"/>
  <c r="D4" i="14"/>
  <c r="D4" i="13" l="1"/>
  <c r="O4" i="12"/>
  <c r="N4"/>
  <c r="M4"/>
  <c r="L4"/>
  <c r="K4"/>
  <c r="J4"/>
  <c r="I4"/>
  <c r="H4"/>
  <c r="G4"/>
  <c r="F4"/>
  <c r="E4"/>
  <c r="C6" i="15"/>
  <c r="C18" i="12"/>
  <c r="C19" i="13"/>
  <c r="C17" i="12"/>
  <c r="C12" i="13"/>
  <c r="C13"/>
  <c r="C14"/>
  <c r="C37" i="15" l="1"/>
  <c r="C4" i="14"/>
  <c r="D4" i="12" l="1"/>
  <c r="D22" s="1"/>
  <c r="C16" i="13" l="1"/>
  <c r="C10" i="12"/>
  <c r="C11" i="13" l="1"/>
  <c r="C10"/>
  <c r="C9"/>
  <c r="C8" l="1"/>
  <c r="C7"/>
  <c r="C6"/>
  <c r="O4"/>
  <c r="N4"/>
  <c r="M4"/>
  <c r="L4"/>
  <c r="K4"/>
  <c r="J4"/>
  <c r="I4"/>
  <c r="H4"/>
  <c r="G4"/>
  <c r="F4"/>
  <c r="E4"/>
  <c r="C3"/>
  <c r="C3" i="15"/>
  <c r="C3" i="14"/>
  <c r="N22" i="12"/>
  <c r="L22"/>
  <c r="K22"/>
  <c r="H22"/>
  <c r="F22"/>
  <c r="E22"/>
  <c r="C20"/>
  <c r="C12"/>
  <c r="C15"/>
  <c r="C11"/>
  <c r="C9"/>
  <c r="C8"/>
  <c r="C7"/>
  <c r="C6"/>
  <c r="C3"/>
  <c r="C21" l="1"/>
  <c r="C20" i="13"/>
  <c r="O21"/>
  <c r="I22" i="12"/>
  <c r="O22"/>
  <c r="J22"/>
  <c r="M22"/>
  <c r="G22"/>
  <c r="C4"/>
  <c r="G21" i="13"/>
  <c r="H38" i="15"/>
  <c r="O38"/>
  <c r="N38"/>
  <c r="G38"/>
  <c r="F38"/>
  <c r="J38"/>
  <c r="D38"/>
  <c r="L38"/>
  <c r="K38"/>
  <c r="I38"/>
  <c r="E38"/>
  <c r="M38"/>
  <c r="J21" i="13"/>
  <c r="F21"/>
  <c r="N21"/>
  <c r="E21"/>
  <c r="M21"/>
  <c r="D21"/>
  <c r="L21"/>
  <c r="I21"/>
  <c r="K21"/>
  <c r="H21"/>
  <c r="C4"/>
  <c r="C4" i="15"/>
  <c r="C21" i="13" l="1"/>
  <c r="C22" i="12"/>
  <c r="N37" i="14"/>
  <c r="C37"/>
  <c r="O37"/>
  <c r="H37"/>
  <c r="I37"/>
  <c r="L37"/>
  <c r="F37"/>
  <c r="M37"/>
  <c r="K37"/>
  <c r="E37"/>
  <c r="J37"/>
  <c r="D37"/>
  <c r="G37"/>
</calcChain>
</file>

<file path=xl/sharedStrings.xml><?xml version="1.0" encoding="utf-8"?>
<sst xmlns="http://schemas.openxmlformats.org/spreadsheetml/2006/main" count="521" uniqueCount="161">
  <si>
    <t xml:space="preserve">Nº Ação </t>
  </si>
  <si>
    <t>Descrição Sumária da Ação</t>
  </si>
  <si>
    <t>Origem da Demanda/ Gestão</t>
  </si>
  <si>
    <t>Objetivo da Ação</t>
  </si>
  <si>
    <t>Período</t>
  </si>
  <si>
    <t>AUDINT</t>
  </si>
  <si>
    <t>JAN</t>
  </si>
  <si>
    <t>SET</t>
  </si>
  <si>
    <t>NOV</t>
  </si>
  <si>
    <t>JEDIENE</t>
  </si>
  <si>
    <t>TCU</t>
  </si>
  <si>
    <t>Responsável</t>
  </si>
  <si>
    <t>Monitoramento de Acórdãos TCU</t>
  </si>
  <si>
    <t>JAN A FEV</t>
  </si>
  <si>
    <t>TOTAL DE HORAS</t>
  </si>
  <si>
    <t xml:space="preserve">Elaborar o Plano Anual de atividades da auditoria interna, em atendimento à IN-CGU 24/2015. </t>
  </si>
  <si>
    <t xml:space="preserve">Monitorar o cumprimento das determinações expedidas pelo TCU, dando-lhe conhecimento das ações implementadas. </t>
  </si>
  <si>
    <t xml:space="preserve">Área/ Abrangência </t>
  </si>
  <si>
    <t>Origem da Demanda</t>
  </si>
  <si>
    <t>Monitoramento dos Planos de Providências para atender as recomendações da CGU</t>
  </si>
  <si>
    <t>Conselho de Adm: Elaboração de Relatórios e apresentações; participação de reuniões</t>
  </si>
  <si>
    <t>MIRELLE</t>
  </si>
  <si>
    <t>LYNDON</t>
  </si>
  <si>
    <t>JAN A DEZ</t>
  </si>
  <si>
    <t>JUL A OUT</t>
  </si>
  <si>
    <t>MAR A DEZ</t>
  </si>
  <si>
    <t>Elaborar relatórios gerenciais apresentando posicionamento das recomendações CGU e AUDINT, e determinações do TCU</t>
  </si>
  <si>
    <t>IN-CGU 24/2015</t>
  </si>
  <si>
    <t>JAN A SET</t>
  </si>
  <si>
    <t xml:space="preserve">Acompanhar  a implementação das recomendações da CGU, dando-lhe conhecimento das ações. </t>
  </si>
  <si>
    <t>PROPLAN</t>
  </si>
  <si>
    <t>Descrição Sumária da Ação/ PROCESSO</t>
  </si>
  <si>
    <t>UNIDADE ESTRATÉGICA RESPONSÁVEL PELO PROCESSO</t>
  </si>
  <si>
    <t>Responsável pela Ação</t>
  </si>
  <si>
    <t>ANEXO I - CRONOGRAMA DE ATIVIDADES POR MACROPROCESSOS</t>
  </si>
  <si>
    <t>Acompanhar junto aos gestores regularizações sobre apontamentos de indícios de irregularidades identificados a partir de críticas realizadas pelo TCU em folha de pagamento e encaminhados a AUDINT via Sistema E-Pessoal.</t>
  </si>
  <si>
    <t xml:space="preserve">Monitoramento de Indícios de irregularidade (Sistema e-Pessoal) </t>
  </si>
  <si>
    <t>TOTAL</t>
  </si>
  <si>
    <t>FEV</t>
  </si>
  <si>
    <t>MAR</t>
  </si>
  <si>
    <t>ABR</t>
  </si>
  <si>
    <t>MAI</t>
  </si>
  <si>
    <t>JUN</t>
  </si>
  <si>
    <t>JUL</t>
  </si>
  <si>
    <t>AGO</t>
  </si>
  <si>
    <t>OUT</t>
  </si>
  <si>
    <t>DEZ</t>
  </si>
  <si>
    <t>DIAS ÚTEIS</t>
  </si>
  <si>
    <t>HORAS TOTAIS</t>
  </si>
  <si>
    <t>AÇÃO</t>
  </si>
  <si>
    <t>DESCRIÇÃO</t>
  </si>
  <si>
    <t>TOTAIS</t>
  </si>
  <si>
    <t>Matriz de Riscos</t>
  </si>
  <si>
    <t>PROGEPE</t>
  </si>
  <si>
    <t>Auditoria: Contratos</t>
  </si>
  <si>
    <t>Avaliar a regularidade da execução dos contratos de prestação de serviços de terceiros nos campi Recife, Caruaru e Vitória, em atenção à denuncia encaminhada pelo Gabinete do Reitor, conforme processo 23076.021522/2017-13.</t>
  </si>
  <si>
    <t>DLC/PROGEST</t>
  </si>
  <si>
    <t>PROCIT</t>
  </si>
  <si>
    <t>PROACAD</t>
  </si>
  <si>
    <t>Auditoria: Gerenciamento de Riscos</t>
  </si>
  <si>
    <t>PROAES</t>
  </si>
  <si>
    <t>PPP - Gerenciamento de compras, licitações e ARP's.</t>
  </si>
  <si>
    <t>PPP - Incentivo à pesquisa</t>
  </si>
  <si>
    <t>PPP - Gestão de bolsas</t>
  </si>
  <si>
    <t>PPP - PAAD e RAAD</t>
  </si>
  <si>
    <t>PROPESQ</t>
  </si>
  <si>
    <t>Atividades Administrativas da AUDINT</t>
  </si>
  <si>
    <t>Ementário de Gestão Pública</t>
  </si>
  <si>
    <t>PPP - Aposentadorias e Pensões</t>
  </si>
  <si>
    <t>PPP - Veículos</t>
  </si>
  <si>
    <t>PPP - Assistência Estudantil</t>
  </si>
  <si>
    <t>Atualizações e Debates Técnicos</t>
  </si>
  <si>
    <t>Contingências</t>
  </si>
  <si>
    <t>PPP - Elaboração e Monitoramento dos Planos Estratégicos</t>
  </si>
  <si>
    <t>PPP - Contratos</t>
  </si>
  <si>
    <t>PPP - Organização e Métodos da Segurança Institucional</t>
  </si>
  <si>
    <t>PPP - Descentralização Orçamentária</t>
  </si>
  <si>
    <t>PPP - Eventos Acadêmicos / Realização do CONIC</t>
  </si>
  <si>
    <t>PPP - Serviço de Informação ao Cidadão - SIC</t>
  </si>
  <si>
    <t>PPP - Oferta, Acesso, e Permanência em Cursos de Graduação.</t>
  </si>
  <si>
    <t>Apoio às auditorias e ao seu monitoramento; reuniões de auditoria; analise de Relatórios e de PPP AUDINT; etc.</t>
  </si>
  <si>
    <t>Analisar e consolidar os Relatórios de Auditoria elaborados pela AUDINT; orientar os auditores internos na execução de seus trabalhos; promoção de reuniões de abertura de auditoria e de busca conjunta com gestores de unidades auditadas; etc.</t>
  </si>
  <si>
    <t>Capacitação da Equipe  AUDINT</t>
  </si>
  <si>
    <t xml:space="preserve">Capacitar a equipe a fim de ampliar os trabalhos da Auditoria e torná-los mais eficientes. </t>
  </si>
  <si>
    <t>Aperfeiçoar os mecanismos de acompanhamento da auditoria interna e melhorar a qualidade do serviço; atualização constante sobre mudanças de legislação, inovações técnicas, informes do TCU e da CGU, etc.</t>
  </si>
  <si>
    <t>JEDIENE       MIRELLE</t>
  </si>
  <si>
    <t>Elaborar e encaminhar aos gestores da UFPE informações acerca de atualizações legais e edições de novos Acórdãos do TCU.</t>
  </si>
  <si>
    <t>Realizar atividades diversas de procedimentos administrativos e apoio.</t>
  </si>
  <si>
    <t>PPP - Manutenções</t>
  </si>
  <si>
    <t>UFPE/AUDINT</t>
  </si>
  <si>
    <t>PPP - PESSOAL CEDIDO</t>
  </si>
  <si>
    <t>PPP - PROGRESSÃO DOCENTE</t>
  </si>
  <si>
    <t>Ação de auditoria</t>
  </si>
  <si>
    <t>Acompanhamento das providências tomadas para sanar as constatações observadas nos trabalhos de auditoria.</t>
  </si>
  <si>
    <t>SINFRA</t>
  </si>
  <si>
    <t>SET/DEZ</t>
  </si>
  <si>
    <t>Ação de auditoria 2018</t>
  </si>
  <si>
    <t>Ação de auditoria 2019</t>
  </si>
  <si>
    <t>PROGEST</t>
  </si>
  <si>
    <t>Ação de auditoria 2017</t>
  </si>
  <si>
    <t>JAN - DEZ</t>
  </si>
  <si>
    <t>MAR /JUN</t>
  </si>
  <si>
    <t>UFPE</t>
  </si>
  <si>
    <t>Elaborar o Relatório Anual de Auditoria Interna - RAINT/2018, apresentando os resultados aos órgãos competentes. Cumprimento à IN nº 24/2015.</t>
  </si>
  <si>
    <t>Emitir parecer sobre a prestação de contas, em atendimento às normas legais, avaliando o cumprimento por parte da UFPE ao disposto nas normas do TCU
relacionadas à prestação de contas.</t>
  </si>
  <si>
    <t>Verificar a regularidade dos atos de gestão relacionados ao Restaurante Universitário,  bem como a existência de mecanismos desenvolvidos pela gestão para a verificação da efetividade dos serviços prestados.</t>
  </si>
  <si>
    <t>Matriz de Riscos e Gabinete do Reitor</t>
  </si>
  <si>
    <t>Analisar a conformidade e suficiência dos instrumentos de gerenciamento de riscos implementados pela Universidade, bem como a instituição e adequação dos mecanismos de governança relacionados ao tema.</t>
  </si>
  <si>
    <t>HH resevarda à mensuração de eventualidades relacionadas a ocorrências imprevisíveis para o exercício das atividades de auditoria.</t>
  </si>
  <si>
    <t>Relatório de Gestão 2019 UFPE</t>
  </si>
  <si>
    <t>Elaboração do   RAINT de 2019</t>
  </si>
  <si>
    <t>Elaboração do 
PAINT 2021</t>
  </si>
  <si>
    <t xml:space="preserve">JEDIENE        MIRELLE                </t>
  </si>
  <si>
    <t>PPP: Eventos</t>
  </si>
  <si>
    <t>Hora-Homem</t>
  </si>
  <si>
    <t>PPP - Auditoria: Restaurante Universitário</t>
  </si>
  <si>
    <t>Ação de Auditoria 2019</t>
  </si>
  <si>
    <t>Acompanhamento das providências adotadas para sanar as fragilidades observadas nos trabalhos de auditoria anterior.</t>
  </si>
  <si>
    <t>GABINETE DO REITOR</t>
  </si>
  <si>
    <t xml:space="preserve">PPP - Programa de Integridade </t>
  </si>
  <si>
    <t>Auditoria: Registros de Conformidade Contábil</t>
  </si>
  <si>
    <t>Auditoria: Movimentação Interna de Pessoal</t>
  </si>
  <si>
    <t>Auditoria: Admissão, Contratação e Desligamentos</t>
  </si>
  <si>
    <t>PPP -Gestão de TI</t>
  </si>
  <si>
    <t>PPP - Transparência com a Fundação de apoio</t>
  </si>
  <si>
    <t>Acórdão TCU</t>
  </si>
  <si>
    <t>PROPLAN/ FADE</t>
  </si>
  <si>
    <t>Atendimento ao Acórdão 1178/2018 - Plenário, que determina a verificação dos requisitos relativos à transparência no relacionamento entre a UFPE e a FADE</t>
  </si>
  <si>
    <t>Atualização do Manual da AUDINT</t>
  </si>
  <si>
    <t>LYNDON    SURIANNE</t>
  </si>
  <si>
    <t>SURIANNE</t>
  </si>
  <si>
    <t xml:space="preserve">JEDIENE        MIRELLE          SURIANNE       LYNDON      </t>
  </si>
  <si>
    <t>MAR A NOV</t>
  </si>
  <si>
    <t>ABR A DEZ</t>
  </si>
  <si>
    <t>SET A NOV</t>
  </si>
  <si>
    <t>MAIO A AGO</t>
  </si>
  <si>
    <t>JAN A MAR</t>
  </si>
  <si>
    <t>ABR A SET</t>
  </si>
  <si>
    <t>JUL A SET</t>
  </si>
  <si>
    <t>Atualizar orientações contidas no Manual de Auditoria Interna</t>
  </si>
  <si>
    <t>ABR A JUN</t>
  </si>
  <si>
    <t>Gestão de Riscos AUDINT</t>
  </si>
  <si>
    <t>Implantação da Gestão de Riscos da AUDINT</t>
  </si>
  <si>
    <t>FEV A JUL</t>
  </si>
  <si>
    <t>Implementar a gestão de riscos na AUDINT, identificando, por meio dos processos de trabalho existentes, as causas, os riscos e o tratamento desses riscos para atingimento dos objetivos da unidade</t>
  </si>
  <si>
    <t>Avaliar a regularidade da conformidade contábil da UFPE perante os normativos vigentes (MCASP, Manual SIAFI e respectiva macrofunção, NBC TSP etc.) bem como verificar a adequação dos controles existentes no que tange à geração de informações fidedignas para a elaboração das demonstrações contábeis da Instituição.</t>
  </si>
  <si>
    <t>Avaliar a conformidade dos controles relacionados à movimentação interna de pessoal na UFPE perante os normativos vigentes (Lei 8.112/90 e demais), bem como verificar se os critérios adotados para realização das movimentações estão adequados quanto a garantir à promoção da isonomia, celeridade e busca de impessoalidade nas práticas relacionadas aos processos de remoção. Serão avaliados também a existência de instrumentos que promovam uma boa governança.</t>
  </si>
  <si>
    <t xml:space="preserve">Avaliar a adequação dos controles, bem como verificar o cumprimento/tempestividade das providências quanto aos atos de pessoal sujeitos ao registro no SISAC, conforme art. 7º da IN TCU 78/2018 (Recomendação CGU nº 165670). </t>
  </si>
  <si>
    <t>Acompanhamento das providências adotadas para sanar as constatações observadas nos trabalhos de auditoria.</t>
  </si>
  <si>
    <t>GESTÃO AUDINT - PAINT 2020</t>
  </si>
  <si>
    <t>MACROPROCESSO: INFRAESTRUTURA, MANUTENÇÕES, EXPANSÃO E SEGURANÇA INSTITUCIONAL - PAINT 2020</t>
  </si>
  <si>
    <t>MACROPROCESSO: GESTÃO DE PESSOAS - PAINT 2020</t>
  </si>
  <si>
    <t>MACROPROCESSO: BENS E SERVIÇOS - PAINT 2020</t>
  </si>
  <si>
    <t>MACROPROCESSO: INFORMAÇÕES, COMUNICAÇÕES E TECNOLOGIA - PAINT 2020</t>
  </si>
  <si>
    <t>MACROPROCESSO: PLANEJAMENTO, ORÇAMENTO, FINANÇAS E CONTABILIDADE - PAINT 2020</t>
  </si>
  <si>
    <t>MACROPROCESSO: APOIO A COMUNIDADE ACADÊMICA - PAINT 2020</t>
  </si>
  <si>
    <t>MACROPROCESSO: ENSINO DE GRADUAÇÃO - PAINT 2020</t>
  </si>
  <si>
    <t>MACROPROCESSO: ENSINO DE PÓS-GRADUAÇÃO E PESQUISA - PAINT 2020</t>
  </si>
  <si>
    <t>MACROPROCESSO: CONTROLES ORGANIZACIONAIS - PAINT 2020</t>
  </si>
  <si>
    <t>Período de Licença capacitação</t>
  </si>
  <si>
    <t>Período de licença capacitação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</si>
</sst>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* #,##0.00_);_(* \(#,##0.00\);_(* &quot;-&quot;??_);_(@_)"/>
  </numFmts>
  <fonts count="22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170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/>
    <xf numFmtId="0" fontId="6" fillId="4" borderId="1" xfId="0" applyFont="1" applyFill="1" applyBorder="1"/>
    <xf numFmtId="49" fontId="6" fillId="0" borderId="0" xfId="0" applyNumberFormat="1" applyFont="1"/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7" xfId="0" applyFont="1" applyFill="1" applyBorder="1"/>
    <xf numFmtId="43" fontId="6" fillId="0" borderId="0" xfId="1" applyFont="1"/>
    <xf numFmtId="0" fontId="3" fillId="0" borderId="3" xfId="0" applyFont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13" fillId="7" borderId="12" xfId="0" applyFont="1" applyFill="1" applyBorder="1"/>
    <xf numFmtId="0" fontId="12" fillId="7" borderId="13" xfId="0" applyFont="1" applyFill="1" applyBorder="1" applyAlignment="1">
      <alignment horizontal="right"/>
    </xf>
    <xf numFmtId="0" fontId="12" fillId="7" borderId="14" xfId="0" applyFont="1" applyFill="1" applyBorder="1" applyAlignment="1">
      <alignment horizontal="right"/>
    </xf>
    <xf numFmtId="0" fontId="12" fillId="7" borderId="12" xfId="0" applyFont="1" applyFill="1" applyBorder="1" applyAlignment="1">
      <alignment horizontal="right"/>
    </xf>
    <xf numFmtId="0" fontId="12" fillId="7" borderId="15" xfId="0" applyFont="1" applyFill="1" applyBorder="1" applyAlignment="1">
      <alignment horizontal="right"/>
    </xf>
    <xf numFmtId="0" fontId="12" fillId="7" borderId="16" xfId="0" applyFont="1" applyFill="1" applyBorder="1" applyAlignment="1">
      <alignment horizontal="right"/>
    </xf>
    <xf numFmtId="0" fontId="9" fillId="0" borderId="3" xfId="0" applyFont="1" applyBorder="1"/>
    <xf numFmtId="0" fontId="0" fillId="0" borderId="3" xfId="0" applyBorder="1" applyAlignment="1">
      <alignment horizontal="right"/>
    </xf>
    <xf numFmtId="0" fontId="15" fillId="7" borderId="0" xfId="0" applyFont="1" applyFill="1" applyAlignment="1">
      <alignment horizontal="center"/>
    </xf>
    <xf numFmtId="0" fontId="10" fillId="7" borderId="11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right"/>
    </xf>
    <xf numFmtId="164" fontId="11" fillId="0" borderId="3" xfId="1" applyNumberFormat="1" applyFont="1" applyFill="1" applyBorder="1"/>
    <xf numFmtId="164" fontId="14" fillId="0" borderId="3" xfId="1" applyNumberFormat="1" applyFont="1" applyFill="1" applyBorder="1" applyAlignment="1">
      <alignment horizontal="right"/>
    </xf>
    <xf numFmtId="164" fontId="14" fillId="0" borderId="3" xfId="1" applyNumberFormat="1" applyFont="1" applyFill="1" applyBorder="1"/>
    <xf numFmtId="165" fontId="12" fillId="7" borderId="5" xfId="1" applyNumberFormat="1" applyFont="1" applyFill="1" applyBorder="1" applyAlignment="1">
      <alignment horizontal="right"/>
    </xf>
    <xf numFmtId="0" fontId="6" fillId="0" borderId="15" xfId="0" applyFont="1" applyBorder="1"/>
    <xf numFmtId="0" fontId="0" fillId="0" borderId="0" xfId="0" applyBorder="1"/>
    <xf numFmtId="165" fontId="0" fillId="0" borderId="0" xfId="0" applyNumberFormat="1" applyBorder="1"/>
    <xf numFmtId="0" fontId="0" fillId="0" borderId="3" xfId="0" applyFont="1" applyBorder="1"/>
    <xf numFmtId="165" fontId="11" fillId="0" borderId="3" xfId="0" applyNumberFormat="1" applyFont="1" applyFill="1" applyBorder="1"/>
    <xf numFmtId="165" fontId="14" fillId="0" borderId="3" xfId="1" applyNumberFormat="1" applyFont="1" applyFill="1" applyBorder="1" applyAlignment="1">
      <alignment horizontal="right"/>
    </xf>
    <xf numFmtId="166" fontId="14" fillId="0" borderId="3" xfId="1" applyNumberFormat="1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14" fillId="0" borderId="3" xfId="0" applyFont="1" applyFill="1" applyBorder="1"/>
    <xf numFmtId="165" fontId="14" fillId="0" borderId="3" xfId="0" applyNumberFormat="1" applyFont="1" applyFill="1" applyBorder="1"/>
    <xf numFmtId="165" fontId="14" fillId="0" borderId="3" xfId="0" applyNumberFormat="1" applyFont="1" applyFill="1" applyBorder="1" applyAlignment="1">
      <alignment horizontal="right"/>
    </xf>
    <xf numFmtId="0" fontId="16" fillId="0" borderId="0" xfId="0" applyFont="1" applyFill="1"/>
    <xf numFmtId="165" fontId="12" fillId="7" borderId="4" xfId="0" applyNumberFormat="1" applyFont="1" applyFill="1" applyBorder="1"/>
    <xf numFmtId="165" fontId="11" fillId="0" borderId="18" xfId="0" applyNumberFormat="1" applyFont="1" applyFill="1" applyBorder="1"/>
    <xf numFmtId="0" fontId="16" fillId="0" borderId="3" xfId="0" applyFont="1" applyFill="1" applyBorder="1"/>
    <xf numFmtId="0" fontId="16" fillId="0" borderId="0" xfId="0" applyFont="1"/>
    <xf numFmtId="0" fontId="16" fillId="0" borderId="3" xfId="0" applyFont="1" applyBorder="1"/>
    <xf numFmtId="0" fontId="6" fillId="0" borderId="3" xfId="0" applyFont="1" applyBorder="1" applyAlignment="1">
      <alignment horizontal="center" vertical="center" wrapText="1"/>
    </xf>
    <xf numFmtId="165" fontId="14" fillId="8" borderId="3" xfId="1" applyNumberFormat="1" applyFont="1" applyFill="1" applyBorder="1" applyAlignment="1">
      <alignment horizontal="right"/>
    </xf>
    <xf numFmtId="0" fontId="14" fillId="8" borderId="3" xfId="0" applyFont="1" applyFill="1" applyBorder="1"/>
    <xf numFmtId="1" fontId="14" fillId="0" borderId="3" xfId="1" applyNumberFormat="1" applyFont="1" applyFill="1" applyBorder="1" applyAlignment="1">
      <alignment horizontal="right"/>
    </xf>
    <xf numFmtId="1" fontId="14" fillId="0" borderId="3" xfId="0" applyNumberFormat="1" applyFont="1" applyFill="1" applyBorder="1"/>
    <xf numFmtId="164" fontId="12" fillId="7" borderId="4" xfId="0" applyNumberFormat="1" applyFont="1" applyFill="1" applyBorder="1"/>
    <xf numFmtId="3" fontId="14" fillId="0" borderId="3" xfId="1" applyNumberFormat="1" applyFont="1" applyFill="1" applyBorder="1" applyAlignment="1">
      <alignment horizontal="right"/>
    </xf>
    <xf numFmtId="164" fontId="14" fillId="8" borderId="3" xfId="1" applyNumberFormat="1" applyFont="1" applyFill="1" applyBorder="1" applyAlignment="1">
      <alignment horizontal="right"/>
    </xf>
    <xf numFmtId="1" fontId="16" fillId="0" borderId="3" xfId="0" applyNumberFormat="1" applyFont="1" applyFill="1" applyBorder="1"/>
    <xf numFmtId="0" fontId="17" fillId="0" borderId="3" xfId="0" applyFont="1" applyBorder="1"/>
    <xf numFmtId="0" fontId="16" fillId="0" borderId="3" xfId="0" applyFont="1" applyBorder="1" applyAlignment="1">
      <alignment horizontal="right"/>
    </xf>
    <xf numFmtId="0" fontId="7" fillId="7" borderId="0" xfId="0" applyFont="1" applyFill="1" applyAlignment="1">
      <alignment horizontal="center"/>
    </xf>
    <xf numFmtId="0" fontId="16" fillId="7" borderId="11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right"/>
    </xf>
    <xf numFmtId="0" fontId="16" fillId="8" borderId="18" xfId="0" applyFont="1" applyFill="1" applyBorder="1"/>
    <xf numFmtId="0" fontId="16" fillId="0" borderId="18" xfId="0" applyFont="1" applyFill="1" applyBorder="1"/>
    <xf numFmtId="0" fontId="16" fillId="0" borderId="19" xfId="0" applyFont="1" applyFill="1" applyBorder="1"/>
    <xf numFmtId="0" fontId="16" fillId="0" borderId="17" xfId="0" applyFont="1" applyFill="1" applyBorder="1"/>
    <xf numFmtId="0" fontId="6" fillId="4" borderId="7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 wrapText="1"/>
    </xf>
    <xf numFmtId="0" fontId="6" fillId="5" borderId="7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164" fontId="6" fillId="0" borderId="0" xfId="0" applyNumberFormat="1" applyFont="1"/>
    <xf numFmtId="0" fontId="6" fillId="0" borderId="0" xfId="0" applyFont="1" applyAlignment="1">
      <alignment horizontal="center" vertical="center"/>
    </xf>
    <xf numFmtId="0" fontId="18" fillId="4" borderId="8" xfId="0" applyFont="1" applyFill="1" applyBorder="1"/>
    <xf numFmtId="0" fontId="18" fillId="4" borderId="4" xfId="0" applyFont="1" applyFill="1" applyBorder="1"/>
    <xf numFmtId="0" fontId="18" fillId="4" borderId="5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2" xfId="0" applyFont="1" applyFill="1" applyBorder="1"/>
    <xf numFmtId="0" fontId="18" fillId="4" borderId="6" xfId="0" applyFont="1" applyFill="1" applyBorder="1"/>
    <xf numFmtId="0" fontId="18" fillId="0" borderId="0" xfId="0" applyFont="1"/>
    <xf numFmtId="0" fontId="18" fillId="5" borderId="8" xfId="0" applyFont="1" applyFill="1" applyBorder="1"/>
    <xf numFmtId="0" fontId="18" fillId="5" borderId="4" xfId="0" applyFont="1" applyFill="1" applyBorder="1"/>
    <xf numFmtId="0" fontId="18" fillId="5" borderId="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6" fillId="0" borderId="3" xfId="0" applyFont="1" applyFill="1" applyBorder="1"/>
    <xf numFmtId="0" fontId="12" fillId="7" borderId="15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164" fontId="11" fillId="6" borderId="3" xfId="1" applyNumberFormat="1" applyFont="1" applyFill="1" applyBorder="1"/>
    <xf numFmtId="1" fontId="14" fillId="6" borderId="3" xfId="1" applyNumberFormat="1" applyFont="1" applyFill="1" applyBorder="1" applyAlignment="1">
      <alignment horizontal="right"/>
    </xf>
    <xf numFmtId="1" fontId="16" fillId="6" borderId="3" xfId="0" applyNumberFormat="1" applyFont="1" applyFill="1" applyBorder="1"/>
    <xf numFmtId="1" fontId="14" fillId="6" borderId="3" xfId="0" applyNumberFormat="1" applyFont="1" applyFill="1" applyBorder="1"/>
    <xf numFmtId="0" fontId="0" fillId="0" borderId="0" xfId="0" applyFill="1"/>
    <xf numFmtId="0" fontId="8" fillId="0" borderId="3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21" fillId="7" borderId="12" xfId="0" applyFont="1" applyFill="1" applyBorder="1"/>
    <xf numFmtId="0" fontId="15" fillId="7" borderId="13" xfId="0" applyFont="1" applyFill="1" applyBorder="1" applyAlignment="1">
      <alignment horizontal="right"/>
    </xf>
    <xf numFmtId="0" fontId="15" fillId="7" borderId="14" xfId="0" applyFont="1" applyFill="1" applyBorder="1" applyAlignment="1">
      <alignment horizontal="right"/>
    </xf>
    <xf numFmtId="0" fontId="15" fillId="7" borderId="12" xfId="0" applyFont="1" applyFill="1" applyBorder="1" applyAlignment="1">
      <alignment horizontal="right"/>
    </xf>
    <xf numFmtId="0" fontId="15" fillId="7" borderId="15" xfId="0" applyFont="1" applyFill="1" applyBorder="1" applyAlignment="1">
      <alignment horizontal="right"/>
    </xf>
    <xf numFmtId="0" fontId="15" fillId="7" borderId="16" xfId="0" applyFont="1" applyFill="1" applyBorder="1" applyAlignment="1">
      <alignment horizontal="right"/>
    </xf>
    <xf numFmtId="0" fontId="18" fillId="0" borderId="3" xfId="0" applyFont="1" applyBorder="1"/>
    <xf numFmtId="0" fontId="6" fillId="0" borderId="3" xfId="0" applyFont="1" applyBorder="1" applyAlignment="1">
      <alignment horizontal="right"/>
    </xf>
    <xf numFmtId="0" fontId="15" fillId="7" borderId="11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left" vertical="center" wrapText="1"/>
    </xf>
    <xf numFmtId="164" fontId="20" fillId="0" borderId="3" xfId="1" applyNumberFormat="1" applyFont="1" applyFill="1" applyBorder="1"/>
    <xf numFmtId="164" fontId="7" fillId="0" borderId="3" xfId="1" applyNumberFormat="1" applyFont="1" applyFill="1" applyBorder="1" applyAlignment="1">
      <alignment horizontal="right"/>
    </xf>
    <xf numFmtId="164" fontId="7" fillId="0" borderId="3" xfId="1" applyNumberFormat="1" applyFont="1" applyFill="1" applyBorder="1"/>
    <xf numFmtId="165" fontId="20" fillId="0" borderId="3" xfId="0" applyNumberFormat="1" applyFont="1" applyFill="1" applyBorder="1"/>
    <xf numFmtId="165" fontId="7" fillId="0" borderId="3" xfId="1" applyNumberFormat="1" applyFont="1" applyFill="1" applyBorder="1" applyAlignment="1">
      <alignment horizontal="right"/>
    </xf>
    <xf numFmtId="164" fontId="15" fillId="7" borderId="4" xfId="0" applyNumberFormat="1" applyFont="1" applyFill="1" applyBorder="1"/>
    <xf numFmtId="165" fontId="15" fillId="7" borderId="5" xfId="1" applyNumberFormat="1" applyFont="1" applyFill="1" applyBorder="1" applyAlignment="1">
      <alignment horizontal="right"/>
    </xf>
    <xf numFmtId="0" fontId="6" fillId="0" borderId="0" xfId="0" applyFont="1" applyBorder="1"/>
    <xf numFmtId="164" fontId="20" fillId="0" borderId="18" xfId="1" applyNumberFormat="1" applyFont="1" applyFill="1" applyBorder="1"/>
    <xf numFmtId="165" fontId="6" fillId="0" borderId="0" xfId="0" applyNumberFormat="1" applyFont="1" applyBorder="1"/>
    <xf numFmtId="164" fontId="6" fillId="0" borderId="0" xfId="0" applyNumberFormat="1" applyFont="1" applyFill="1"/>
    <xf numFmtId="43" fontId="6" fillId="0" borderId="0" xfId="0" applyNumberFormat="1" applyFont="1"/>
    <xf numFmtId="0" fontId="0" fillId="0" borderId="3" xfId="0" applyFill="1" applyBorder="1"/>
    <xf numFmtId="0" fontId="6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0" borderId="0" xfId="0" applyFont="1" applyFill="1"/>
    <xf numFmtId="0" fontId="18" fillId="4" borderId="4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164" fontId="14" fillId="4" borderId="3" xfId="1" applyNumberFormat="1" applyFont="1" applyFill="1" applyBorder="1" applyAlignment="1">
      <alignment horizontal="right"/>
    </xf>
    <xf numFmtId="0" fontId="0" fillId="4" borderId="3" xfId="0" applyFill="1" applyBorder="1"/>
    <xf numFmtId="0" fontId="6" fillId="4" borderId="0" xfId="0" applyFont="1" applyFill="1"/>
    <xf numFmtId="164" fontId="7" fillId="4" borderId="3" xfId="1" applyNumberFormat="1" applyFont="1" applyFill="1" applyBorder="1" applyAlignment="1">
      <alignment horizontal="right"/>
    </xf>
    <xf numFmtId="165" fontId="7" fillId="4" borderId="3" xfId="1" applyNumberFormat="1" applyFont="1" applyFill="1" applyBorder="1" applyAlignment="1">
      <alignment horizontal="right"/>
    </xf>
    <xf numFmtId="0" fontId="0" fillId="4" borderId="3" xfId="0" applyFont="1" applyFill="1" applyBorder="1"/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/>
    </xf>
    <xf numFmtId="0" fontId="15" fillId="7" borderId="11" xfId="0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5" fillId="7" borderId="15" xfId="0" applyFont="1" applyFill="1" applyBorder="1" applyAlignment="1">
      <alignment horizontal="right"/>
    </xf>
    <xf numFmtId="0" fontId="11" fillId="6" borderId="3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2" fillId="7" borderId="15" xfId="0" applyFont="1" applyFill="1" applyBorder="1" applyAlignment="1">
      <alignment horizontal="right"/>
    </xf>
  </cellXfs>
  <cellStyles count="3">
    <cellStyle name="Normal" xfId="0" builtinId="0"/>
    <cellStyle name="Normal 5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Relationship Id="rId5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81.bin"/><Relationship Id="rId1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84.bin"/><Relationship Id="rId4" Type="http://schemas.openxmlformats.org/officeDocument/2006/relationships/printerSettings" Target="../printerSettings/printerSettings8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4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pane ySplit="3" topLeftCell="A13" activePane="bottomLeft" state="frozen"/>
      <selection pane="bottomLeft" activeCell="B6" sqref="B6"/>
    </sheetView>
  </sheetViews>
  <sheetFormatPr defaultRowHeight="12.75"/>
  <cols>
    <col min="1" max="1" width="11.5703125" style="5" customWidth="1"/>
    <col min="2" max="2" width="18.5703125" style="5" customWidth="1"/>
    <col min="3" max="3" width="14.42578125" style="5" customWidth="1"/>
    <col min="4" max="4" width="25.140625" style="5" customWidth="1"/>
    <col min="5" max="5" width="18" style="5" customWidth="1"/>
    <col min="6" max="7" width="14.42578125" style="5" customWidth="1"/>
    <col min="8" max="8" width="13.7109375" style="5" customWidth="1"/>
    <col min="9" max="16384" width="9.140625" style="5"/>
  </cols>
  <sheetData>
    <row r="1" spans="1:8" ht="27" customHeight="1">
      <c r="A1" s="143" t="s">
        <v>34</v>
      </c>
      <c r="B1" s="144"/>
      <c r="C1" s="144"/>
      <c r="D1" s="144"/>
      <c r="E1" s="144"/>
      <c r="F1" s="144"/>
      <c r="G1" s="144"/>
      <c r="H1" s="145"/>
    </row>
    <row r="2" spans="1:8" ht="19.5" customHeight="1">
      <c r="A2" s="146" t="s">
        <v>158</v>
      </c>
      <c r="B2" s="147"/>
      <c r="C2" s="147"/>
      <c r="D2" s="147"/>
      <c r="E2" s="147"/>
      <c r="F2" s="147"/>
      <c r="G2" s="147"/>
      <c r="H2" s="148"/>
    </row>
    <row r="3" spans="1:8" ht="51">
      <c r="A3" s="1" t="s">
        <v>0</v>
      </c>
      <c r="B3" s="2" t="s">
        <v>31</v>
      </c>
      <c r="C3" s="2" t="s">
        <v>18</v>
      </c>
      <c r="D3" s="2" t="s">
        <v>3</v>
      </c>
      <c r="E3" s="2" t="s">
        <v>32</v>
      </c>
      <c r="F3" s="2" t="s">
        <v>4</v>
      </c>
      <c r="G3" s="2" t="s">
        <v>114</v>
      </c>
      <c r="H3" s="2" t="s">
        <v>11</v>
      </c>
    </row>
    <row r="4" spans="1:8" ht="118.5" customHeight="1">
      <c r="A4" s="3">
        <v>1</v>
      </c>
      <c r="B4" s="4" t="s">
        <v>109</v>
      </c>
      <c r="C4" s="4" t="s">
        <v>10</v>
      </c>
      <c r="D4" s="4" t="s">
        <v>104</v>
      </c>
      <c r="E4" s="4" t="s">
        <v>30</v>
      </c>
      <c r="F4" s="4" t="s">
        <v>13</v>
      </c>
      <c r="G4" s="4">
        <f>51+60</f>
        <v>111</v>
      </c>
      <c r="H4" s="4" t="s">
        <v>112</v>
      </c>
    </row>
    <row r="5" spans="1:8" ht="78" customHeight="1">
      <c r="A5" s="3">
        <v>2</v>
      </c>
      <c r="B5" s="4" t="s">
        <v>110</v>
      </c>
      <c r="C5" s="4" t="s">
        <v>27</v>
      </c>
      <c r="D5" s="4" t="s">
        <v>103</v>
      </c>
      <c r="E5" s="4" t="s">
        <v>5</v>
      </c>
      <c r="F5" s="4" t="s">
        <v>28</v>
      </c>
      <c r="G5" s="4">
        <f>182+56</f>
        <v>238</v>
      </c>
      <c r="H5" s="4" t="s">
        <v>112</v>
      </c>
    </row>
    <row r="6" spans="1:8" ht="67.5" customHeight="1">
      <c r="A6" s="3">
        <v>3</v>
      </c>
      <c r="B6" s="4" t="s">
        <v>111</v>
      </c>
      <c r="C6" s="4" t="s">
        <v>27</v>
      </c>
      <c r="D6" s="4" t="s">
        <v>15</v>
      </c>
      <c r="E6" s="4" t="s">
        <v>5</v>
      </c>
      <c r="F6" s="4" t="s">
        <v>24</v>
      </c>
      <c r="G6" s="4">
        <f>230+80</f>
        <v>310</v>
      </c>
      <c r="H6" s="4" t="s">
        <v>112</v>
      </c>
    </row>
    <row r="7" spans="1:8" ht="60.75" customHeight="1">
      <c r="A7" s="3">
        <v>4</v>
      </c>
      <c r="B7" s="4" t="s">
        <v>12</v>
      </c>
      <c r="C7" s="4" t="s">
        <v>10</v>
      </c>
      <c r="D7" s="4" t="s">
        <v>16</v>
      </c>
      <c r="E7" s="4" t="s">
        <v>5</v>
      </c>
      <c r="F7" s="4" t="s">
        <v>23</v>
      </c>
      <c r="G7" s="4">
        <f>136+155</f>
        <v>291</v>
      </c>
      <c r="H7" s="4" t="s">
        <v>85</v>
      </c>
    </row>
    <row r="8" spans="1:8" ht="114.75" customHeight="1">
      <c r="A8" s="3">
        <v>5</v>
      </c>
      <c r="B8" s="4" t="s">
        <v>36</v>
      </c>
      <c r="C8" s="4" t="s">
        <v>10</v>
      </c>
      <c r="D8" s="4" t="s">
        <v>35</v>
      </c>
      <c r="E8" s="4" t="s">
        <v>5</v>
      </c>
      <c r="F8" s="4" t="s">
        <v>23</v>
      </c>
      <c r="G8" s="4">
        <f>60+210</f>
        <v>270</v>
      </c>
      <c r="H8" s="4" t="s">
        <v>85</v>
      </c>
    </row>
    <row r="9" spans="1:8" ht="78" customHeight="1">
      <c r="A9" s="3">
        <v>6</v>
      </c>
      <c r="B9" s="4" t="s">
        <v>19</v>
      </c>
      <c r="C9" s="4" t="s">
        <v>27</v>
      </c>
      <c r="D9" s="4" t="s">
        <v>29</v>
      </c>
      <c r="E9" s="4" t="s">
        <v>5</v>
      </c>
      <c r="F9" s="4" t="s">
        <v>23</v>
      </c>
      <c r="G9" s="4">
        <f>217+294</f>
        <v>511</v>
      </c>
      <c r="H9" s="4" t="s">
        <v>85</v>
      </c>
    </row>
    <row r="10" spans="1:8" ht="79.5" customHeight="1">
      <c r="A10" s="3">
        <v>7</v>
      </c>
      <c r="B10" s="4" t="s">
        <v>20</v>
      </c>
      <c r="C10" s="4" t="s">
        <v>27</v>
      </c>
      <c r="D10" s="4" t="s">
        <v>26</v>
      </c>
      <c r="E10" s="4" t="s">
        <v>5</v>
      </c>
      <c r="F10" s="4" t="s">
        <v>132</v>
      </c>
      <c r="G10" s="4">
        <f>50+30</f>
        <v>80</v>
      </c>
      <c r="H10" s="4" t="s">
        <v>85</v>
      </c>
    </row>
    <row r="11" spans="1:8" ht="79.5" customHeight="1">
      <c r="A11" s="3">
        <v>8</v>
      </c>
      <c r="B11" s="4" t="s">
        <v>119</v>
      </c>
      <c r="C11" s="4" t="s">
        <v>116</v>
      </c>
      <c r="D11" s="4" t="s">
        <v>117</v>
      </c>
      <c r="E11" s="4" t="s">
        <v>118</v>
      </c>
      <c r="F11" s="4" t="s">
        <v>25</v>
      </c>
      <c r="G11" s="4">
        <f>24</f>
        <v>24</v>
      </c>
      <c r="H11" s="4" t="s">
        <v>129</v>
      </c>
    </row>
    <row r="12" spans="1:8" s="73" customFormat="1" ht="20.25" customHeight="1">
      <c r="A12" s="87"/>
      <c r="B12" s="87"/>
      <c r="C12" s="87"/>
      <c r="D12" s="149" t="s">
        <v>14</v>
      </c>
      <c r="E12" s="150"/>
      <c r="F12" s="151"/>
      <c r="G12" s="101">
        <f>SUM(G4:G11)</f>
        <v>1835</v>
      </c>
      <c r="H12" s="87"/>
    </row>
  </sheetData>
  <customSheetViews>
    <customSheetView guid="{BE4FC02B-9720-4D1A-82CA-4065D419B672}" showPageBreaks="1">
      <pane ySplit="3" topLeftCell="A8" activePane="bottomLeft" state="frozen"/>
      <selection pane="bottomLeft" activeCell="A11" sqref="A11"/>
      <pageMargins left="0.51181102362204722" right="0.51181102362204722" top="0.55000000000000004" bottom="0.78740157480314965" header="0.31496062992125984" footer="0.31496062992125984"/>
      <pageSetup paperSize="9" orientation="landscape" horizontalDpi="4294967294" verticalDpi="4294967294" r:id="rId1"/>
    </customSheetView>
    <customSheetView guid="{8E208870-C947-48A4-A7D0-07C1A1950AA9}">
      <pane ySplit="3" topLeftCell="A10" activePane="bottomLeft" state="frozen"/>
      <selection pane="bottomLeft" activeCell="B10" sqref="B10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2"/>
    </customSheetView>
    <customSheetView guid="{0BE8A49B-CCD8-4D2B-924B-C3C981B84E5F}">
      <pane ySplit="3" topLeftCell="A7" activePane="bottomLeft" state="frozen"/>
      <selection pane="bottomLeft" activeCell="G12" sqref="G12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3"/>
    </customSheetView>
    <customSheetView guid="{427ED699-5E31-443D-B20E-3E67EC9E8F93}">
      <pane ySplit="2" topLeftCell="A9" activePane="bottomLeft" state="frozen"/>
      <selection pane="bottomLeft" activeCell="E20" sqref="E20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4"/>
    </customSheetView>
    <customSheetView guid="{E490CE09-6BB1-4620-A237-C73B1B997924}">
      <pane ySplit="2" topLeftCell="A7" activePane="bottomLeft" state="frozen"/>
      <selection pane="bottomLeft" activeCell="C15" sqref="C15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5"/>
    </customSheetView>
    <customSheetView guid="{B01252BE-60D1-4D61-8D54-18CA35878812}">
      <pane ySplit="3" topLeftCell="A4" activePane="bottomLeft" state="frozen"/>
      <selection pane="bottomLeft" activeCell="M7" sqref="M7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6"/>
    </customSheetView>
    <customSheetView guid="{96FD02FA-CE5E-4ADB-B35B-D1C6BC52FA4E}">
      <pane ySplit="3" topLeftCell="A7" activePane="bottomLeft" state="frozen"/>
      <selection pane="bottomLeft" activeCell="H6" sqref="H6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7"/>
    </customSheetView>
  </customSheetViews>
  <mergeCells count="3">
    <mergeCell ref="A1:H1"/>
    <mergeCell ref="A2:H2"/>
    <mergeCell ref="D12:F12"/>
  </mergeCells>
  <pageMargins left="0.51181102362204722" right="0.51181102362204722" top="0.55000000000000004" bottom="0.78740157480314965" header="0.31496062992125984" footer="0.31496062992125984"/>
  <pageSetup paperSize="9" orientation="landscape" horizontalDpi="4294967294" verticalDpi="4294967294" r:id="rId8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G13" sqref="G13:H26"/>
    </sheetView>
  </sheetViews>
  <sheetFormatPr defaultRowHeight="12.75"/>
  <cols>
    <col min="1" max="1" width="7.28515625" style="5" bestFit="1" customWidth="1"/>
    <col min="2" max="2" width="24.28515625" style="5" customWidth="1"/>
    <col min="3" max="3" width="17.140625" style="5" customWidth="1"/>
    <col min="4" max="4" width="26.85546875" style="5" customWidth="1"/>
    <col min="5" max="5" width="17.42578125" style="5" customWidth="1"/>
    <col min="6" max="7" width="11.85546875" style="5" customWidth="1"/>
    <col min="8" max="8" width="15" style="5" customWidth="1"/>
    <col min="9" max="16384" width="9.140625" style="5"/>
  </cols>
  <sheetData>
    <row r="1" spans="1:8" ht="22.5" customHeight="1">
      <c r="A1" s="152" t="s">
        <v>149</v>
      </c>
      <c r="B1" s="152"/>
      <c r="C1" s="152"/>
      <c r="D1" s="152"/>
      <c r="E1" s="152"/>
      <c r="F1" s="152"/>
      <c r="G1" s="152"/>
      <c r="H1" s="152"/>
    </row>
    <row r="2" spans="1:8" ht="21.75" customHeight="1">
      <c r="A2" s="1" t="s">
        <v>0</v>
      </c>
      <c r="B2" s="2" t="s">
        <v>1</v>
      </c>
      <c r="C2" s="2" t="s">
        <v>18</v>
      </c>
      <c r="D2" s="2" t="s">
        <v>3</v>
      </c>
      <c r="E2" s="2" t="s">
        <v>17</v>
      </c>
      <c r="F2" s="2" t="s">
        <v>4</v>
      </c>
      <c r="G2" s="2" t="s">
        <v>114</v>
      </c>
      <c r="H2" s="2" t="s">
        <v>11</v>
      </c>
    </row>
    <row r="3" spans="1:8" ht="122.25" customHeight="1">
      <c r="A3" s="3">
        <v>35</v>
      </c>
      <c r="B3" s="4" t="s">
        <v>80</v>
      </c>
      <c r="C3" s="4" t="s">
        <v>5</v>
      </c>
      <c r="D3" s="4" t="s">
        <v>81</v>
      </c>
      <c r="E3" s="4" t="s">
        <v>5</v>
      </c>
      <c r="F3" s="4" t="s">
        <v>100</v>
      </c>
      <c r="G3" s="4">
        <f>209+156</f>
        <v>365</v>
      </c>
      <c r="H3" s="4" t="s">
        <v>85</v>
      </c>
    </row>
    <row r="4" spans="1:8" ht="72" customHeight="1">
      <c r="A4" s="3">
        <v>36</v>
      </c>
      <c r="B4" s="4" t="s">
        <v>82</v>
      </c>
      <c r="C4" s="4" t="s">
        <v>5</v>
      </c>
      <c r="D4" s="4" t="s">
        <v>83</v>
      </c>
      <c r="E4" s="4" t="s">
        <v>5</v>
      </c>
      <c r="F4" s="4" t="s">
        <v>100</v>
      </c>
      <c r="G4" s="4">
        <f>80+80+80+80</f>
        <v>320</v>
      </c>
      <c r="H4" s="4" t="s">
        <v>131</v>
      </c>
    </row>
    <row r="5" spans="1:8" ht="69" customHeight="1">
      <c r="A5" s="4">
        <v>37</v>
      </c>
      <c r="B5" s="4" t="s">
        <v>67</v>
      </c>
      <c r="C5" s="4" t="s">
        <v>5</v>
      </c>
      <c r="D5" s="4" t="s">
        <v>86</v>
      </c>
      <c r="E5" s="4" t="s">
        <v>102</v>
      </c>
      <c r="F5" s="4" t="s">
        <v>100</v>
      </c>
      <c r="G5" s="4">
        <f>60</f>
        <v>60</v>
      </c>
      <c r="H5" s="4" t="s">
        <v>9</v>
      </c>
    </row>
    <row r="6" spans="1:8" ht="62.25" customHeight="1">
      <c r="A6" s="3">
        <v>38</v>
      </c>
      <c r="B6" s="4" t="s">
        <v>66</v>
      </c>
      <c r="C6" s="4" t="s">
        <v>89</v>
      </c>
      <c r="D6" s="4" t="s">
        <v>87</v>
      </c>
      <c r="E6" s="50" t="s">
        <v>5</v>
      </c>
      <c r="F6" s="4" t="s">
        <v>100</v>
      </c>
      <c r="G6" s="4">
        <f>117+423+70+110</f>
        <v>720</v>
      </c>
      <c r="H6" s="4" t="s">
        <v>131</v>
      </c>
    </row>
    <row r="7" spans="1:8" ht="102" customHeight="1">
      <c r="A7" s="3">
        <v>39</v>
      </c>
      <c r="B7" s="4" t="s">
        <v>71</v>
      </c>
      <c r="C7" s="4" t="s">
        <v>5</v>
      </c>
      <c r="D7" s="4" t="s">
        <v>84</v>
      </c>
      <c r="E7" s="50" t="s">
        <v>5</v>
      </c>
      <c r="F7" s="4" t="s">
        <v>100</v>
      </c>
      <c r="G7" s="4">
        <f>170+50+60+110</f>
        <v>390</v>
      </c>
      <c r="H7" s="4" t="s">
        <v>131</v>
      </c>
    </row>
    <row r="8" spans="1:8" ht="86.25" customHeight="1">
      <c r="A8" s="3">
        <v>40</v>
      </c>
      <c r="B8" s="4" t="s">
        <v>128</v>
      </c>
      <c r="C8" s="4" t="s">
        <v>5</v>
      </c>
      <c r="D8" s="84" t="s">
        <v>139</v>
      </c>
      <c r="E8" s="103" t="s">
        <v>5</v>
      </c>
      <c r="F8" s="84" t="s">
        <v>140</v>
      </c>
      <c r="G8" s="84">
        <f>60+31</f>
        <v>91</v>
      </c>
      <c r="H8" s="4" t="s">
        <v>131</v>
      </c>
    </row>
    <row r="9" spans="1:8" ht="102" customHeight="1">
      <c r="A9" s="3">
        <v>41</v>
      </c>
      <c r="B9" s="4" t="s">
        <v>141</v>
      </c>
      <c r="C9" s="4" t="s">
        <v>5</v>
      </c>
      <c r="D9" s="84" t="s">
        <v>144</v>
      </c>
      <c r="E9" s="103" t="s">
        <v>5</v>
      </c>
      <c r="F9" s="84" t="s">
        <v>143</v>
      </c>
      <c r="G9" s="84">
        <f>30+30+30+30</f>
        <v>120</v>
      </c>
      <c r="H9" s="4" t="s">
        <v>131</v>
      </c>
    </row>
    <row r="10" spans="1:8" ht="70.5" customHeight="1">
      <c r="A10" s="3">
        <v>42</v>
      </c>
      <c r="B10" s="4" t="s">
        <v>72</v>
      </c>
      <c r="C10" s="4" t="s">
        <v>89</v>
      </c>
      <c r="D10" s="84" t="s">
        <v>108</v>
      </c>
      <c r="E10" s="86" t="s">
        <v>5</v>
      </c>
      <c r="F10" s="84" t="s">
        <v>100</v>
      </c>
      <c r="G10" s="84">
        <f>132+145+101+141</f>
        <v>519</v>
      </c>
      <c r="H10" s="4" t="s">
        <v>131</v>
      </c>
    </row>
    <row r="11" spans="1:8">
      <c r="D11" s="7"/>
      <c r="E11" s="78" t="s">
        <v>14</v>
      </c>
      <c r="F11" s="78"/>
      <c r="G11" s="136">
        <f>SUM(G3:G10)</f>
        <v>2585</v>
      </c>
    </row>
  </sheetData>
  <customSheetViews>
    <customSheetView guid="{BE4FC02B-9720-4D1A-82CA-4065D419B672}" showPageBreaks="1" topLeftCell="A10">
      <selection activeCell="F9" sqref="F9"/>
      <pageMargins left="0.511811024" right="0.511811024" top="0.53" bottom="0.78740157499999996" header="0.31496062000000002" footer="0.31496062000000002"/>
      <pageSetup paperSize="9" orientation="landscape" horizontalDpi="4294967294" verticalDpi="4294967294" r:id="rId1"/>
    </customSheetView>
    <customSheetView guid="{8E208870-C947-48A4-A7D0-07C1A1950AA9}" topLeftCell="A4">
      <selection activeCell="G9" sqref="G9"/>
      <pageMargins left="0.511811024" right="0.511811024" top="0.78740157499999996" bottom="0.78740157499999996" header="0.31496062000000002" footer="0.31496062000000002"/>
      <pageSetup paperSize="9" orientation="landscape" horizontalDpi="4294967294" verticalDpi="4294967294" r:id="rId2"/>
    </customSheetView>
    <customSheetView guid="{0BE8A49B-CCD8-4D2B-924B-C3C981B84E5F}">
      <selection activeCell="O8" sqref="O8"/>
      <pageMargins left="0.511811024" right="0.511811024" top="0.78740157499999996" bottom="0.78740157499999996" header="0.31496062000000002" footer="0.31496062000000002"/>
      <pageSetup paperSize="9" orientation="landscape" horizontalDpi="4294967294" verticalDpi="4294967294" r:id="rId3"/>
    </customSheetView>
    <customSheetView guid="{427ED699-5E31-443D-B20E-3E67EC9E8F93}">
      <selection activeCell="E11" sqref="E11"/>
      <pageMargins left="0.511811024" right="0.511811024" top="0.78740157499999996" bottom="0.78740157499999996" header="0.31496062000000002" footer="0.31496062000000002"/>
      <pageSetup paperSize="9" orientation="landscape" horizontalDpi="4294967294" verticalDpi="4294967294" r:id="rId4"/>
    </customSheetView>
    <customSheetView guid="{E490CE09-6BB1-4620-A237-C73B1B997924}">
      <selection activeCell="G3" sqref="G3:G4"/>
      <pageMargins left="0.511811024" right="0.511811024" top="0.78740157499999996" bottom="0.78740157499999996" header="0.31496062000000002" footer="0.31496062000000002"/>
      <pageSetup paperSize="9" orientation="landscape" horizontalDpi="4294967294" verticalDpi="4294967294" r:id="rId5"/>
    </customSheetView>
    <customSheetView guid="{B01252BE-60D1-4D61-8D54-18CA35878812}" topLeftCell="A4">
      <selection activeCell="G10" sqref="G10"/>
      <pageMargins left="0.511811024" right="0.511811024" top="0.78740157499999996" bottom="0.78740157499999996" header="0.31496062000000002" footer="0.31496062000000002"/>
      <pageSetup paperSize="9" orientation="landscape" horizontalDpi="4294967294" verticalDpi="4294967294" r:id="rId6"/>
    </customSheetView>
    <customSheetView guid="{96FD02FA-CE5E-4ADB-B35B-D1C6BC52FA4E}" topLeftCell="A4">
      <selection activeCell="F2" sqref="F2:H9"/>
      <pageMargins left="0.511811024" right="0.511811024" top="0.78740157499999996" bottom="0.78740157499999996" header="0.31496062000000002" footer="0.31496062000000002"/>
      <pageSetup paperSize="9" orientation="landscape" horizontalDpi="4294967294" verticalDpi="4294967294" r:id="rId7"/>
    </customSheetView>
  </customSheetViews>
  <mergeCells count="1">
    <mergeCell ref="A1:H1"/>
  </mergeCells>
  <pageMargins left="0.511811024" right="0.511811024" top="0.53" bottom="0.78740157499999996" header="0.31496062000000002" footer="0.31496062000000002"/>
  <pageSetup paperSize="9" orientation="landscape" horizontalDpi="4294967294" verticalDpi="4294967294" r:id="rId8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"/>
  <sheetViews>
    <sheetView workbookViewId="0">
      <pane xSplit="3" ySplit="5" topLeftCell="D9" activePane="bottomRight" state="frozen"/>
      <selection pane="topRight" activeCell="D1" sqref="D1"/>
      <selection pane="bottomLeft" activeCell="A6" sqref="A6"/>
      <selection pane="bottomRight" activeCell="B24" sqref="B24"/>
    </sheetView>
  </sheetViews>
  <sheetFormatPr defaultRowHeight="12.75"/>
  <cols>
    <col min="1" max="1" width="9.140625" style="5"/>
    <col min="2" max="2" width="38.7109375" style="5" customWidth="1"/>
    <col min="3" max="3" width="8.7109375" style="5" customWidth="1"/>
    <col min="4" max="16384" width="9.140625" style="5"/>
  </cols>
  <sheetData>
    <row r="1" spans="1:15">
      <c r="A1" s="156" t="s">
        <v>9</v>
      </c>
      <c r="B1" s="156"/>
      <c r="C1" s="104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6"/>
    </row>
    <row r="2" spans="1:15">
      <c r="A2" s="157"/>
      <c r="B2" s="158"/>
      <c r="C2" s="107" t="s">
        <v>37</v>
      </c>
      <c r="D2" s="108" t="s">
        <v>6</v>
      </c>
      <c r="E2" s="109" t="s">
        <v>38</v>
      </c>
      <c r="F2" s="109" t="s">
        <v>39</v>
      </c>
      <c r="G2" s="110" t="s">
        <v>40</v>
      </c>
      <c r="H2" s="110" t="s">
        <v>41</v>
      </c>
      <c r="I2" s="109" t="s">
        <v>42</v>
      </c>
      <c r="J2" s="111" t="s">
        <v>43</v>
      </c>
      <c r="K2" s="111" t="s">
        <v>44</v>
      </c>
      <c r="L2" s="110" t="s">
        <v>7</v>
      </c>
      <c r="M2" s="108" t="s">
        <v>45</v>
      </c>
      <c r="N2" s="108" t="s">
        <v>8</v>
      </c>
      <c r="O2" s="112" t="s">
        <v>46</v>
      </c>
    </row>
    <row r="3" spans="1:15">
      <c r="A3" s="159" t="s">
        <v>47</v>
      </c>
      <c r="B3" s="160"/>
      <c r="C3" s="113">
        <f>SUM(D3:O3)</f>
        <v>223</v>
      </c>
      <c r="D3" s="90">
        <v>12</v>
      </c>
      <c r="E3" s="90">
        <v>17</v>
      </c>
      <c r="F3" s="90">
        <v>9</v>
      </c>
      <c r="G3" s="90">
        <v>20</v>
      </c>
      <c r="H3" s="90">
        <v>20</v>
      </c>
      <c r="I3" s="90">
        <v>20</v>
      </c>
      <c r="J3" s="90">
        <v>22</v>
      </c>
      <c r="K3" s="90">
        <v>21</v>
      </c>
      <c r="L3" s="90">
        <v>21</v>
      </c>
      <c r="M3" s="90">
        <v>20</v>
      </c>
      <c r="N3" s="90">
        <v>20</v>
      </c>
      <c r="O3" s="90">
        <v>21</v>
      </c>
    </row>
    <row r="4" spans="1:15">
      <c r="A4" s="161" t="s">
        <v>48</v>
      </c>
      <c r="B4" s="160"/>
      <c r="C4" s="113">
        <f>SUM(D4:O4)</f>
        <v>1784</v>
      </c>
      <c r="D4" s="114">
        <f t="shared" ref="D4:O4" si="0">D3*8</f>
        <v>96</v>
      </c>
      <c r="E4" s="114">
        <f t="shared" si="0"/>
        <v>136</v>
      </c>
      <c r="F4" s="114">
        <f t="shared" si="0"/>
        <v>72</v>
      </c>
      <c r="G4" s="114">
        <f t="shared" si="0"/>
        <v>160</v>
      </c>
      <c r="H4" s="114">
        <f t="shared" si="0"/>
        <v>160</v>
      </c>
      <c r="I4" s="114">
        <f t="shared" si="0"/>
        <v>160</v>
      </c>
      <c r="J4" s="114">
        <f t="shared" si="0"/>
        <v>176</v>
      </c>
      <c r="K4" s="114">
        <f t="shared" si="0"/>
        <v>168</v>
      </c>
      <c r="L4" s="114">
        <f t="shared" si="0"/>
        <v>168</v>
      </c>
      <c r="M4" s="114">
        <f t="shared" si="0"/>
        <v>160</v>
      </c>
      <c r="N4" s="114">
        <f t="shared" si="0"/>
        <v>160</v>
      </c>
      <c r="O4" s="114">
        <f t="shared" si="0"/>
        <v>168</v>
      </c>
    </row>
    <row r="5" spans="1:15">
      <c r="A5" s="26" t="s">
        <v>49</v>
      </c>
      <c r="B5" s="115" t="s">
        <v>50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5" ht="21.75" customHeight="1">
      <c r="A6" s="3">
        <v>1</v>
      </c>
      <c r="B6" s="117" t="s">
        <v>109</v>
      </c>
      <c r="C6" s="118">
        <f t="shared" ref="C6:C16" si="1">SUM(D6:O6)</f>
        <v>51</v>
      </c>
      <c r="D6" s="119">
        <v>35</v>
      </c>
      <c r="E6" s="119">
        <v>16</v>
      </c>
      <c r="F6" s="119"/>
      <c r="G6" s="119"/>
      <c r="H6" s="119"/>
      <c r="I6" s="119"/>
      <c r="J6" s="119"/>
      <c r="K6" s="119"/>
      <c r="L6" s="119"/>
      <c r="M6" s="119"/>
      <c r="N6" s="119"/>
      <c r="O6" s="119"/>
    </row>
    <row r="7" spans="1:15" ht="21.75" customHeight="1">
      <c r="A7" s="3">
        <v>2</v>
      </c>
      <c r="B7" s="117" t="s">
        <v>110</v>
      </c>
      <c r="C7" s="118">
        <f t="shared" si="1"/>
        <v>182</v>
      </c>
      <c r="D7" s="119">
        <v>44</v>
      </c>
      <c r="E7" s="119">
        <v>53</v>
      </c>
      <c r="F7" s="119">
        <v>25</v>
      </c>
      <c r="G7" s="119">
        <v>15</v>
      </c>
      <c r="H7" s="119"/>
      <c r="I7" s="119"/>
      <c r="J7" s="119">
        <v>15</v>
      </c>
      <c r="K7" s="119"/>
      <c r="L7" s="119"/>
      <c r="M7" s="119">
        <v>15</v>
      </c>
      <c r="N7" s="119"/>
      <c r="O7" s="119">
        <v>15</v>
      </c>
    </row>
    <row r="8" spans="1:15" ht="25.5">
      <c r="A8" s="3">
        <v>3</v>
      </c>
      <c r="B8" s="117" t="s">
        <v>111</v>
      </c>
      <c r="C8" s="118">
        <f>SUM(D8:O8)</f>
        <v>230</v>
      </c>
      <c r="D8" s="119"/>
      <c r="E8" s="119"/>
      <c r="F8" s="119"/>
      <c r="G8" s="119"/>
      <c r="H8" s="119"/>
      <c r="I8" s="119"/>
      <c r="J8" s="120">
        <v>40</v>
      </c>
      <c r="K8" s="120">
        <v>61</v>
      </c>
      <c r="L8" s="119">
        <v>71</v>
      </c>
      <c r="M8" s="119">
        <v>58</v>
      </c>
      <c r="N8" s="120"/>
      <c r="O8" s="120"/>
    </row>
    <row r="9" spans="1:15" ht="21.75" customHeight="1">
      <c r="A9" s="3">
        <v>4</v>
      </c>
      <c r="B9" s="117" t="s">
        <v>12</v>
      </c>
      <c r="C9" s="118">
        <f t="shared" si="1"/>
        <v>136</v>
      </c>
      <c r="D9" s="140"/>
      <c r="E9" s="119">
        <v>5</v>
      </c>
      <c r="F9" s="119">
        <v>5</v>
      </c>
      <c r="G9" s="119">
        <v>14</v>
      </c>
      <c r="H9" s="119">
        <v>14</v>
      </c>
      <c r="I9" s="119">
        <v>14</v>
      </c>
      <c r="J9" s="119">
        <v>20</v>
      </c>
      <c r="K9" s="119">
        <v>10</v>
      </c>
      <c r="L9" s="119">
        <v>10</v>
      </c>
      <c r="M9" s="119">
        <v>10</v>
      </c>
      <c r="N9" s="119">
        <v>10</v>
      </c>
      <c r="O9" s="119">
        <v>24</v>
      </c>
    </row>
    <row r="10" spans="1:15" ht="25.5">
      <c r="A10" s="3">
        <v>5</v>
      </c>
      <c r="B10" s="117" t="s">
        <v>36</v>
      </c>
      <c r="C10" s="121">
        <f>SUM(D10:O10)</f>
        <v>60</v>
      </c>
      <c r="D10" s="141"/>
      <c r="E10" s="122"/>
      <c r="F10" s="122">
        <v>10</v>
      </c>
      <c r="G10" s="122"/>
      <c r="H10" s="122">
        <v>10</v>
      </c>
      <c r="I10" s="122"/>
      <c r="J10" s="122">
        <v>10</v>
      </c>
      <c r="K10" s="122"/>
      <c r="L10" s="122">
        <v>10</v>
      </c>
      <c r="M10" s="122"/>
      <c r="N10" s="122">
        <v>10</v>
      </c>
      <c r="O10" s="122">
        <v>10</v>
      </c>
    </row>
    <row r="11" spans="1:15" ht="33" customHeight="1">
      <c r="A11" s="3">
        <v>6</v>
      </c>
      <c r="B11" s="117" t="s">
        <v>19</v>
      </c>
      <c r="C11" s="118">
        <f t="shared" si="1"/>
        <v>217</v>
      </c>
      <c r="D11" s="140"/>
      <c r="E11" s="119">
        <v>15</v>
      </c>
      <c r="F11" s="119">
        <v>7</v>
      </c>
      <c r="G11" s="119">
        <v>20</v>
      </c>
      <c r="H11" s="119">
        <v>20</v>
      </c>
      <c r="I11" s="119">
        <v>20</v>
      </c>
      <c r="J11" s="119">
        <v>20</v>
      </c>
      <c r="K11" s="119">
        <v>16</v>
      </c>
      <c r="L11" s="119">
        <v>16</v>
      </c>
      <c r="M11" s="119">
        <v>16</v>
      </c>
      <c r="N11" s="119">
        <v>19</v>
      </c>
      <c r="O11" s="119">
        <v>48</v>
      </c>
    </row>
    <row r="12" spans="1:15" ht="30.75" customHeight="1">
      <c r="A12" s="3">
        <v>7</v>
      </c>
      <c r="B12" s="117" t="s">
        <v>20</v>
      </c>
      <c r="C12" s="118">
        <f>SUM(D12:O12)</f>
        <v>50</v>
      </c>
      <c r="D12" s="140"/>
      <c r="E12" s="119"/>
      <c r="F12" s="119">
        <v>10</v>
      </c>
      <c r="G12" s="119"/>
      <c r="H12" s="119"/>
      <c r="I12" s="119">
        <v>20</v>
      </c>
      <c r="J12" s="120"/>
      <c r="K12" s="120"/>
      <c r="L12" s="119"/>
      <c r="M12" s="119"/>
      <c r="N12" s="120">
        <v>20</v>
      </c>
      <c r="O12" s="119"/>
    </row>
    <row r="13" spans="1:15" ht="38.25">
      <c r="A13" s="3">
        <v>35</v>
      </c>
      <c r="B13" s="117" t="s">
        <v>80</v>
      </c>
      <c r="C13" s="118">
        <f t="shared" si="1"/>
        <v>209</v>
      </c>
      <c r="D13" s="140"/>
      <c r="E13" s="119">
        <v>10</v>
      </c>
      <c r="F13" s="119"/>
      <c r="G13" s="119">
        <v>30</v>
      </c>
      <c r="H13" s="119">
        <v>20</v>
      </c>
      <c r="I13" s="119">
        <v>20</v>
      </c>
      <c r="J13" s="119">
        <v>29</v>
      </c>
      <c r="K13" s="119">
        <v>20</v>
      </c>
      <c r="L13" s="119">
        <v>20</v>
      </c>
      <c r="M13" s="119">
        <v>20</v>
      </c>
      <c r="N13" s="119">
        <v>20</v>
      </c>
      <c r="O13" s="119">
        <v>20</v>
      </c>
    </row>
    <row r="14" spans="1:15" ht="33" customHeight="1">
      <c r="A14" s="3">
        <v>36</v>
      </c>
      <c r="B14" s="117" t="s">
        <v>82</v>
      </c>
      <c r="C14" s="118">
        <f t="shared" si="1"/>
        <v>80</v>
      </c>
      <c r="D14" s="140"/>
      <c r="E14" s="119"/>
      <c r="F14" s="119"/>
      <c r="G14" s="119"/>
      <c r="H14" s="119">
        <v>20</v>
      </c>
      <c r="I14" s="119"/>
      <c r="J14" s="119"/>
      <c r="K14" s="119">
        <v>20</v>
      </c>
      <c r="L14" s="119"/>
      <c r="M14" s="119"/>
      <c r="N14" s="119">
        <v>40</v>
      </c>
      <c r="O14" s="119"/>
    </row>
    <row r="15" spans="1:15" ht="31.5" customHeight="1">
      <c r="A15" s="71">
        <v>37</v>
      </c>
      <c r="B15" s="117" t="s">
        <v>67</v>
      </c>
      <c r="C15" s="118">
        <f t="shared" si="1"/>
        <v>60</v>
      </c>
      <c r="D15" s="119">
        <v>5</v>
      </c>
      <c r="E15" s="119">
        <v>5</v>
      </c>
      <c r="F15" s="119">
        <v>5</v>
      </c>
      <c r="G15" s="119">
        <v>5</v>
      </c>
      <c r="H15" s="119">
        <v>5</v>
      </c>
      <c r="I15" s="119">
        <v>5</v>
      </c>
      <c r="J15" s="119">
        <v>5</v>
      </c>
      <c r="K15" s="119">
        <v>5</v>
      </c>
      <c r="L15" s="119">
        <v>5</v>
      </c>
      <c r="M15" s="119">
        <v>5</v>
      </c>
      <c r="N15" s="119">
        <v>5</v>
      </c>
      <c r="O15" s="119">
        <v>5</v>
      </c>
    </row>
    <row r="16" spans="1:15" s="6" customFormat="1" ht="21.75" customHeight="1">
      <c r="A16" s="3">
        <v>38</v>
      </c>
      <c r="B16" s="117" t="s">
        <v>66</v>
      </c>
      <c r="C16" s="118">
        <f t="shared" si="1"/>
        <v>117</v>
      </c>
      <c r="D16" s="119">
        <v>12</v>
      </c>
      <c r="E16" s="119">
        <v>10</v>
      </c>
      <c r="F16" s="119">
        <v>5</v>
      </c>
      <c r="G16" s="119">
        <v>10</v>
      </c>
      <c r="H16" s="119">
        <v>10</v>
      </c>
      <c r="I16" s="119">
        <v>10</v>
      </c>
      <c r="J16" s="119">
        <v>10</v>
      </c>
      <c r="K16" s="119">
        <v>10</v>
      </c>
      <c r="L16" s="119">
        <v>10</v>
      </c>
      <c r="M16" s="119">
        <v>10</v>
      </c>
      <c r="N16" s="119">
        <v>10</v>
      </c>
      <c r="O16" s="119">
        <v>10</v>
      </c>
    </row>
    <row r="17" spans="1:15" s="6" customFormat="1" ht="21.75" customHeight="1">
      <c r="A17" s="3">
        <v>39</v>
      </c>
      <c r="B17" s="117" t="s">
        <v>71</v>
      </c>
      <c r="C17" s="118">
        <f>SUM(D17:O17)</f>
        <v>170</v>
      </c>
      <c r="D17" s="140"/>
      <c r="E17" s="119">
        <v>10</v>
      </c>
      <c r="F17" s="119"/>
      <c r="G17" s="119">
        <v>30</v>
      </c>
      <c r="H17" s="119">
        <v>25</v>
      </c>
      <c r="I17" s="119">
        <v>35</v>
      </c>
      <c r="J17" s="119">
        <v>10</v>
      </c>
      <c r="K17" s="119">
        <v>10</v>
      </c>
      <c r="L17" s="119">
        <v>10</v>
      </c>
      <c r="M17" s="119">
        <v>10</v>
      </c>
      <c r="N17" s="119">
        <v>10</v>
      </c>
      <c r="O17" s="119">
        <v>20</v>
      </c>
    </row>
    <row r="18" spans="1:15" s="6" customFormat="1" ht="21.75" customHeight="1">
      <c r="A18" s="3">
        <v>40</v>
      </c>
      <c r="B18" s="117" t="s">
        <v>128</v>
      </c>
      <c r="C18" s="118">
        <f>SUM(D18:O18)</f>
        <v>60</v>
      </c>
      <c r="D18" s="140"/>
      <c r="E18" s="119"/>
      <c r="F18" s="119"/>
      <c r="G18" s="119">
        <v>20</v>
      </c>
      <c r="H18" s="119">
        <v>20</v>
      </c>
      <c r="I18" s="119">
        <v>20</v>
      </c>
      <c r="J18" s="120"/>
      <c r="K18" s="120"/>
      <c r="L18" s="120"/>
      <c r="M18" s="120"/>
      <c r="N18" s="120"/>
      <c r="O18" s="120"/>
    </row>
    <row r="19" spans="1:15" s="134" customFormat="1" ht="22.5" customHeight="1">
      <c r="A19" s="3">
        <v>41</v>
      </c>
      <c r="B19" s="117" t="s">
        <v>142</v>
      </c>
      <c r="C19" s="118">
        <f t="shared" ref="C19" si="2">SUM(D19:O19)</f>
        <v>30</v>
      </c>
      <c r="D19" s="142"/>
      <c r="E19" s="133">
        <v>5</v>
      </c>
      <c r="F19" s="133">
        <v>5</v>
      </c>
      <c r="G19" s="133"/>
      <c r="H19" s="133"/>
      <c r="I19" s="133"/>
      <c r="J19" s="133">
        <v>5</v>
      </c>
      <c r="K19" s="133"/>
      <c r="L19" s="133">
        <v>5</v>
      </c>
      <c r="M19" s="133">
        <v>5</v>
      </c>
      <c r="N19" s="133">
        <v>5</v>
      </c>
      <c r="O19" s="133"/>
    </row>
    <row r="20" spans="1:15" s="6" customFormat="1" ht="21.75" customHeight="1">
      <c r="A20" s="3">
        <v>42</v>
      </c>
      <c r="B20" s="117" t="s">
        <v>72</v>
      </c>
      <c r="C20" s="118">
        <f>SUM(D20:O20)</f>
        <v>132</v>
      </c>
      <c r="D20" s="140"/>
      <c r="E20" s="119">
        <v>7</v>
      </c>
      <c r="F20" s="119"/>
      <c r="G20" s="119">
        <v>16</v>
      </c>
      <c r="H20" s="119">
        <v>16</v>
      </c>
      <c r="I20" s="119">
        <v>16</v>
      </c>
      <c r="J20" s="119">
        <v>12</v>
      </c>
      <c r="K20" s="119">
        <v>16</v>
      </c>
      <c r="L20" s="119">
        <v>11</v>
      </c>
      <c r="M20" s="119">
        <v>11</v>
      </c>
      <c r="N20" s="119">
        <v>11</v>
      </c>
      <c r="O20" s="119">
        <v>16</v>
      </c>
    </row>
    <row r="21" spans="1:15">
      <c r="A21" s="162" t="s">
        <v>51</v>
      </c>
      <c r="B21" s="162"/>
      <c r="C21" s="123">
        <f t="shared" ref="C21:O21" si="3">SUM(C6:C20)</f>
        <v>1784</v>
      </c>
      <c r="D21" s="124">
        <f t="shared" si="3"/>
        <v>96</v>
      </c>
      <c r="E21" s="124">
        <f t="shared" si="3"/>
        <v>136</v>
      </c>
      <c r="F21" s="124">
        <f t="shared" si="3"/>
        <v>72</v>
      </c>
      <c r="G21" s="124">
        <f t="shared" si="3"/>
        <v>160</v>
      </c>
      <c r="H21" s="124">
        <f t="shared" si="3"/>
        <v>160</v>
      </c>
      <c r="I21" s="124">
        <f t="shared" si="3"/>
        <v>160</v>
      </c>
      <c r="J21" s="124">
        <f t="shared" si="3"/>
        <v>176</v>
      </c>
      <c r="K21" s="124">
        <f t="shared" si="3"/>
        <v>168</v>
      </c>
      <c r="L21" s="124">
        <f t="shared" si="3"/>
        <v>168</v>
      </c>
      <c r="M21" s="124">
        <f t="shared" si="3"/>
        <v>160</v>
      </c>
      <c r="N21" s="124">
        <f t="shared" si="3"/>
        <v>160</v>
      </c>
      <c r="O21" s="124">
        <f t="shared" si="3"/>
        <v>168</v>
      </c>
    </row>
    <row r="22" spans="1:15">
      <c r="A22" s="33"/>
      <c r="B22" s="125"/>
      <c r="C22" s="126">
        <f t="shared" ref="C22:O22" si="4">C4-C21</f>
        <v>0</v>
      </c>
      <c r="D22" s="127">
        <f t="shared" si="4"/>
        <v>0</v>
      </c>
      <c r="E22" s="127">
        <f t="shared" si="4"/>
        <v>0</v>
      </c>
      <c r="F22" s="127">
        <f t="shared" si="4"/>
        <v>0</v>
      </c>
      <c r="G22" s="127">
        <f t="shared" si="4"/>
        <v>0</v>
      </c>
      <c r="H22" s="127">
        <f t="shared" si="4"/>
        <v>0</v>
      </c>
      <c r="I22" s="127">
        <f t="shared" si="4"/>
        <v>0</v>
      </c>
      <c r="J22" s="127">
        <f t="shared" si="4"/>
        <v>0</v>
      </c>
      <c r="K22" s="127">
        <f t="shared" si="4"/>
        <v>0</v>
      </c>
      <c r="L22" s="127">
        <f t="shared" si="4"/>
        <v>0</v>
      </c>
      <c r="M22" s="127">
        <f t="shared" si="4"/>
        <v>0</v>
      </c>
      <c r="N22" s="127">
        <f t="shared" si="4"/>
        <v>0</v>
      </c>
      <c r="O22" s="127">
        <f t="shared" si="4"/>
        <v>0</v>
      </c>
    </row>
    <row r="23" spans="1:15">
      <c r="C23" s="128"/>
    </row>
    <row r="24" spans="1:15">
      <c r="A24" s="139"/>
      <c r="B24" s="5" t="s">
        <v>160</v>
      </c>
      <c r="C24" s="72"/>
    </row>
    <row r="27" spans="1:15">
      <c r="C27" s="129"/>
    </row>
  </sheetData>
  <customSheetViews>
    <customSheetView guid="{BE4FC02B-9720-4D1A-82CA-4065D419B672}" showPageBreaks="1" fitToPage="1">
      <pane xSplit="3" ySplit="5" topLeftCell="D7" activePane="bottomRight" state="frozen"/>
      <selection pane="bottomRight" activeCell="B7" sqref="A7:B21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1"/>
    </customSheetView>
    <customSheetView guid="{8E208870-C947-48A4-A7D0-07C1A1950AA9}" fitToPage="1" topLeftCell="A10">
      <selection activeCell="H16" sqref="H16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2"/>
    </customSheetView>
    <customSheetView guid="{0BE8A49B-CCD8-4D2B-924B-C3C981B84E5F}" fitToPage="1">
      <pane xSplit="3" ySplit="5" topLeftCell="D6" activePane="bottomRight" state="frozen"/>
      <selection pane="bottomRight" activeCell="C24" sqref="C24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3"/>
    </customSheetView>
    <customSheetView guid="{96FD02FA-CE5E-4ADB-B35B-D1C6BC52FA4E}" fitToPage="1">
      <pane xSplit="3" ySplit="5" topLeftCell="D15" activePane="bottomRight" state="frozen"/>
      <selection pane="bottomRight" activeCell="B13" sqref="B13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4"/>
    </customSheetView>
  </customSheetViews>
  <mergeCells count="5">
    <mergeCell ref="A1:B1"/>
    <mergeCell ref="A2:B2"/>
    <mergeCell ref="A3:B3"/>
    <mergeCell ref="A4:B4"/>
    <mergeCell ref="A21:B21"/>
  </mergeCells>
  <pageMargins left="0.51181102362204722" right="0.51181102362204722" top="0.78740157480314965" bottom="0.78740157480314965" header="0.31496062992125984" footer="0.31496062992125984"/>
  <pageSetup paperSize="9" scale="81" orientation="landscape" horizontalDpi="4294967294" verticalDpi="4294967294" r:id="rId5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18" sqref="A18:XFD19"/>
    </sheetView>
  </sheetViews>
  <sheetFormatPr defaultRowHeight="15"/>
  <cols>
    <col min="1" max="1" width="9.140625" style="5"/>
    <col min="2" max="2" width="38.7109375" customWidth="1"/>
  </cols>
  <sheetData>
    <row r="1" spans="1:16">
      <c r="A1" s="163" t="s">
        <v>21</v>
      </c>
      <c r="B1" s="163"/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6">
      <c r="A2" s="164"/>
      <c r="B2" s="165"/>
      <c r="C2" s="18" t="s">
        <v>37</v>
      </c>
      <c r="D2" s="19" t="s">
        <v>6</v>
      </c>
      <c r="E2" s="20" t="s">
        <v>38</v>
      </c>
      <c r="F2" s="20" t="s">
        <v>39</v>
      </c>
      <c r="G2" s="21" t="s">
        <v>40</v>
      </c>
      <c r="H2" s="21" t="s">
        <v>41</v>
      </c>
      <c r="I2" s="20" t="s">
        <v>42</v>
      </c>
      <c r="J2" s="22" t="s">
        <v>43</v>
      </c>
      <c r="K2" s="22" t="s">
        <v>44</v>
      </c>
      <c r="L2" s="21" t="s">
        <v>7</v>
      </c>
      <c r="M2" s="19" t="s">
        <v>45</v>
      </c>
      <c r="N2" s="19" t="s">
        <v>8</v>
      </c>
      <c r="O2" s="23" t="s">
        <v>46</v>
      </c>
    </row>
    <row r="3" spans="1:16">
      <c r="A3" s="166" t="s">
        <v>47</v>
      </c>
      <c r="B3" s="167"/>
      <c r="C3" s="36">
        <f>SUM(D3:O3)</f>
        <v>225</v>
      </c>
      <c r="D3" s="90">
        <v>22</v>
      </c>
      <c r="E3" s="90">
        <v>17</v>
      </c>
      <c r="F3" s="90">
        <v>21</v>
      </c>
      <c r="G3" s="90">
        <v>0</v>
      </c>
      <c r="H3" s="90">
        <v>20</v>
      </c>
      <c r="I3" s="90">
        <v>20</v>
      </c>
      <c r="J3" s="90">
        <v>22</v>
      </c>
      <c r="K3" s="90">
        <v>21</v>
      </c>
      <c r="L3" s="90">
        <v>21</v>
      </c>
      <c r="M3" s="90">
        <v>20</v>
      </c>
      <c r="N3" s="90">
        <v>20</v>
      </c>
      <c r="O3" s="90">
        <v>21</v>
      </c>
    </row>
    <row r="4" spans="1:16">
      <c r="A4" s="168" t="s">
        <v>48</v>
      </c>
      <c r="B4" s="167"/>
      <c r="C4" s="36">
        <f>SUM(D4:O4)</f>
        <v>1800</v>
      </c>
      <c r="D4" s="25">
        <f>D3*8</f>
        <v>176</v>
      </c>
      <c r="E4" s="25">
        <f t="shared" ref="E4:O4" si="0">E3*8</f>
        <v>136</v>
      </c>
      <c r="F4" s="60">
        <f t="shared" si="0"/>
        <v>168</v>
      </c>
      <c r="G4" s="60">
        <f t="shared" si="0"/>
        <v>0</v>
      </c>
      <c r="H4" s="60">
        <f t="shared" si="0"/>
        <v>160</v>
      </c>
      <c r="I4" s="60">
        <f t="shared" si="0"/>
        <v>160</v>
      </c>
      <c r="J4" s="60">
        <f t="shared" si="0"/>
        <v>176</v>
      </c>
      <c r="K4" s="60">
        <f t="shared" si="0"/>
        <v>168</v>
      </c>
      <c r="L4" s="60">
        <f t="shared" si="0"/>
        <v>168</v>
      </c>
      <c r="M4" s="60">
        <f t="shared" si="0"/>
        <v>160</v>
      </c>
      <c r="N4" s="60">
        <f t="shared" si="0"/>
        <v>160</v>
      </c>
      <c r="O4" s="60">
        <f t="shared" si="0"/>
        <v>168</v>
      </c>
    </row>
    <row r="5" spans="1:16">
      <c r="A5" s="26" t="s">
        <v>49</v>
      </c>
      <c r="B5" s="27" t="s">
        <v>50</v>
      </c>
      <c r="C5" s="28"/>
      <c r="D5" s="28"/>
      <c r="E5" s="28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6" ht="18" customHeight="1">
      <c r="A6" s="3">
        <v>1</v>
      </c>
      <c r="B6" s="92" t="s">
        <v>109</v>
      </c>
      <c r="C6" s="29">
        <f t="shared" ref="C6:C8" si="1">SUM(D6:O6)</f>
        <v>60</v>
      </c>
      <c r="D6" s="30">
        <v>20</v>
      </c>
      <c r="E6" s="30">
        <v>20</v>
      </c>
      <c r="F6" s="30">
        <v>20</v>
      </c>
      <c r="G6" s="30"/>
      <c r="H6" s="30"/>
      <c r="I6" s="30"/>
      <c r="J6" s="30"/>
      <c r="K6" s="30"/>
      <c r="L6" s="30"/>
      <c r="M6" s="30"/>
      <c r="N6" s="30"/>
      <c r="O6" s="30"/>
      <c r="P6" s="48"/>
    </row>
    <row r="7" spans="1:16" ht="18" customHeight="1">
      <c r="A7" s="3">
        <v>2</v>
      </c>
      <c r="B7" s="92" t="s">
        <v>110</v>
      </c>
      <c r="C7" s="29">
        <f t="shared" si="1"/>
        <v>56</v>
      </c>
      <c r="D7" s="30">
        <v>20</v>
      </c>
      <c r="E7" s="30">
        <v>16</v>
      </c>
      <c r="F7" s="30">
        <v>20</v>
      </c>
      <c r="G7" s="30"/>
      <c r="H7" s="30"/>
      <c r="I7" s="30"/>
      <c r="J7" s="30"/>
      <c r="K7" s="30"/>
      <c r="L7" s="30"/>
      <c r="M7" s="30"/>
      <c r="N7" s="30"/>
      <c r="O7" s="30"/>
      <c r="P7" s="48"/>
    </row>
    <row r="8" spans="1:16" ht="25.5">
      <c r="A8" s="3">
        <v>3</v>
      </c>
      <c r="B8" s="92" t="s">
        <v>111</v>
      </c>
      <c r="C8" s="29">
        <f t="shared" si="1"/>
        <v>80</v>
      </c>
      <c r="D8" s="30"/>
      <c r="E8" s="30"/>
      <c r="F8" s="30"/>
      <c r="G8" s="30"/>
      <c r="H8" s="30"/>
      <c r="I8" s="30"/>
      <c r="J8" s="31">
        <v>20</v>
      </c>
      <c r="K8" s="31">
        <v>20</v>
      </c>
      <c r="L8" s="31">
        <v>20</v>
      </c>
      <c r="M8" s="31">
        <v>20</v>
      </c>
      <c r="N8" s="31"/>
      <c r="O8" s="31"/>
      <c r="P8" s="48"/>
    </row>
    <row r="9" spans="1:16" ht="21.75" customHeight="1">
      <c r="A9" s="3">
        <v>4</v>
      </c>
      <c r="B9" s="92" t="s">
        <v>12</v>
      </c>
      <c r="C9" s="37">
        <f>SUM(D9:O9)</f>
        <v>155</v>
      </c>
      <c r="D9" s="38">
        <v>20</v>
      </c>
      <c r="E9" s="38">
        <v>10</v>
      </c>
      <c r="F9" s="38">
        <v>12</v>
      </c>
      <c r="G9" s="38"/>
      <c r="H9" s="38">
        <v>10</v>
      </c>
      <c r="I9" s="38">
        <v>10</v>
      </c>
      <c r="J9" s="38">
        <v>15</v>
      </c>
      <c r="K9" s="38">
        <v>15</v>
      </c>
      <c r="L9" s="38">
        <v>15</v>
      </c>
      <c r="M9" s="38">
        <v>15</v>
      </c>
      <c r="N9" s="38">
        <v>20</v>
      </c>
      <c r="O9" s="38">
        <v>13</v>
      </c>
      <c r="P9" s="48"/>
    </row>
    <row r="10" spans="1:16" ht="25.5">
      <c r="A10" s="3">
        <v>5</v>
      </c>
      <c r="B10" s="92" t="s">
        <v>36</v>
      </c>
      <c r="C10" s="37">
        <f>SUM(D10:O10)</f>
        <v>210</v>
      </c>
      <c r="D10" s="38">
        <v>20</v>
      </c>
      <c r="E10" s="38">
        <v>10</v>
      </c>
      <c r="F10" s="38">
        <v>20</v>
      </c>
      <c r="G10" s="38"/>
      <c r="H10" s="38">
        <v>20</v>
      </c>
      <c r="I10" s="38">
        <v>20</v>
      </c>
      <c r="J10" s="38">
        <v>20</v>
      </c>
      <c r="K10" s="38">
        <v>20</v>
      </c>
      <c r="L10" s="38">
        <v>20</v>
      </c>
      <c r="M10" s="38">
        <v>20</v>
      </c>
      <c r="N10" s="38">
        <v>20</v>
      </c>
      <c r="O10" s="38">
        <v>20</v>
      </c>
      <c r="P10" s="48"/>
    </row>
    <row r="11" spans="1:16" ht="33" customHeight="1">
      <c r="A11" s="3">
        <v>6</v>
      </c>
      <c r="B11" s="92" t="s">
        <v>19</v>
      </c>
      <c r="C11" s="37">
        <f>SUM(D11:O11)</f>
        <v>294</v>
      </c>
      <c r="D11" s="38">
        <v>23</v>
      </c>
      <c r="E11" s="38">
        <v>17</v>
      </c>
      <c r="F11" s="38">
        <v>20</v>
      </c>
      <c r="G11" s="38"/>
      <c r="H11" s="38">
        <v>34</v>
      </c>
      <c r="I11" s="38">
        <v>34</v>
      </c>
      <c r="J11" s="38">
        <v>28</v>
      </c>
      <c r="K11" s="38">
        <v>29</v>
      </c>
      <c r="L11" s="38">
        <v>32</v>
      </c>
      <c r="M11" s="38">
        <v>24</v>
      </c>
      <c r="N11" s="38">
        <v>29</v>
      </c>
      <c r="O11" s="38">
        <v>24</v>
      </c>
      <c r="P11" s="48"/>
    </row>
    <row r="12" spans="1:16" ht="33" customHeight="1">
      <c r="A12" s="3">
        <v>7</v>
      </c>
      <c r="B12" s="92" t="s">
        <v>20</v>
      </c>
      <c r="C12" s="37">
        <f t="shared" ref="C12:C13" si="2">SUM(D12:O12)</f>
        <v>30</v>
      </c>
      <c r="D12" s="38"/>
      <c r="E12" s="38"/>
      <c r="F12" s="38">
        <v>10</v>
      </c>
      <c r="G12" s="43"/>
      <c r="H12" s="38"/>
      <c r="I12" s="38">
        <v>10</v>
      </c>
      <c r="J12" s="42"/>
      <c r="K12" s="42"/>
      <c r="L12" s="38"/>
      <c r="M12" s="38"/>
      <c r="N12" s="42">
        <v>10</v>
      </c>
      <c r="O12" s="42"/>
      <c r="P12" s="48"/>
    </row>
    <row r="13" spans="1:16" ht="38.25">
      <c r="A13" s="3">
        <v>35</v>
      </c>
      <c r="B13" s="92" t="s">
        <v>80</v>
      </c>
      <c r="C13" s="37">
        <f t="shared" si="2"/>
        <v>156</v>
      </c>
      <c r="D13" s="38">
        <v>16</v>
      </c>
      <c r="E13" s="38">
        <v>10</v>
      </c>
      <c r="F13" s="38">
        <v>10</v>
      </c>
      <c r="G13" s="38"/>
      <c r="H13" s="38">
        <v>20</v>
      </c>
      <c r="I13" s="38">
        <v>10</v>
      </c>
      <c r="J13" s="38">
        <v>15</v>
      </c>
      <c r="K13" s="38">
        <v>15</v>
      </c>
      <c r="L13" s="38">
        <v>15</v>
      </c>
      <c r="M13" s="38">
        <v>15</v>
      </c>
      <c r="N13" s="38">
        <v>15</v>
      </c>
      <c r="O13" s="38">
        <v>15</v>
      </c>
      <c r="P13" s="48"/>
    </row>
    <row r="14" spans="1:16" ht="18.75" customHeight="1">
      <c r="A14" s="3">
        <v>36</v>
      </c>
      <c r="B14" s="92" t="s">
        <v>82</v>
      </c>
      <c r="C14" s="37">
        <f>SUM(D14:O14)</f>
        <v>80</v>
      </c>
      <c r="D14" s="38"/>
      <c r="E14" s="38"/>
      <c r="F14" s="38"/>
      <c r="G14" s="43"/>
      <c r="H14" s="38">
        <v>20</v>
      </c>
      <c r="I14" s="38"/>
      <c r="J14" s="42"/>
      <c r="K14" s="42">
        <v>20</v>
      </c>
      <c r="L14" s="38"/>
      <c r="M14" s="38"/>
      <c r="N14" s="42"/>
      <c r="O14" s="42">
        <v>40</v>
      </c>
      <c r="P14" s="48"/>
    </row>
    <row r="15" spans="1:16" ht="18.75" customHeight="1">
      <c r="A15" s="3">
        <v>38</v>
      </c>
      <c r="B15" s="92" t="s">
        <v>66</v>
      </c>
      <c r="C15" s="37">
        <f>SUM(D15:O15)</f>
        <v>423</v>
      </c>
      <c r="D15" s="38">
        <v>40</v>
      </c>
      <c r="E15" s="38">
        <v>40</v>
      </c>
      <c r="F15" s="38">
        <v>40</v>
      </c>
      <c r="G15" s="38"/>
      <c r="H15" s="38">
        <v>40</v>
      </c>
      <c r="I15" s="38">
        <v>40</v>
      </c>
      <c r="J15" s="38">
        <v>40</v>
      </c>
      <c r="K15" s="38">
        <v>23</v>
      </c>
      <c r="L15" s="38">
        <v>40</v>
      </c>
      <c r="M15" s="38">
        <v>40</v>
      </c>
      <c r="N15" s="38">
        <v>40</v>
      </c>
      <c r="O15" s="38">
        <v>40</v>
      </c>
      <c r="P15" s="48"/>
    </row>
    <row r="16" spans="1:16" ht="18" customHeight="1">
      <c r="A16" s="3">
        <v>39</v>
      </c>
      <c r="B16" s="92" t="s">
        <v>71</v>
      </c>
      <c r="C16" s="37">
        <f>SUM(D16:O16)</f>
        <v>50</v>
      </c>
      <c r="D16" s="30"/>
      <c r="E16" s="30"/>
      <c r="F16" s="30"/>
      <c r="G16" s="30"/>
      <c r="H16" s="30"/>
      <c r="I16" s="30"/>
      <c r="J16" s="30">
        <v>10</v>
      </c>
      <c r="K16" s="30">
        <v>10</v>
      </c>
      <c r="L16" s="30">
        <v>10</v>
      </c>
      <c r="M16" s="30">
        <v>10</v>
      </c>
      <c r="N16" s="30">
        <v>10</v>
      </c>
      <c r="O16" s="30"/>
      <c r="P16" s="48"/>
    </row>
    <row r="17" spans="1:16" ht="18" customHeight="1">
      <c r="A17" s="3">
        <v>40</v>
      </c>
      <c r="B17" s="92" t="s">
        <v>128</v>
      </c>
      <c r="C17" s="37">
        <f t="shared" ref="C17:C19" si="3">SUM(D17:O17)</f>
        <v>31</v>
      </c>
      <c r="D17" s="30"/>
      <c r="E17" s="30"/>
      <c r="F17" s="30"/>
      <c r="G17" s="30"/>
      <c r="H17" s="30"/>
      <c r="I17" s="30">
        <v>20</v>
      </c>
      <c r="J17" s="30">
        <v>11</v>
      </c>
      <c r="K17" s="31"/>
      <c r="L17" s="30"/>
      <c r="M17" s="30"/>
      <c r="N17" s="31"/>
      <c r="O17" s="31"/>
      <c r="P17" s="48"/>
    </row>
    <row r="18" spans="1:16" s="99" customFormat="1">
      <c r="A18" s="3">
        <v>41</v>
      </c>
      <c r="B18" s="92" t="s">
        <v>142</v>
      </c>
      <c r="C18" s="29">
        <f t="shared" si="3"/>
        <v>30</v>
      </c>
      <c r="D18" s="130"/>
      <c r="E18" s="130">
        <v>5</v>
      </c>
      <c r="F18" s="130">
        <v>5</v>
      </c>
      <c r="G18" s="130"/>
      <c r="H18" s="130"/>
      <c r="I18" s="130"/>
      <c r="J18" s="130">
        <v>5</v>
      </c>
      <c r="K18" s="130"/>
      <c r="L18" s="130">
        <v>5</v>
      </c>
      <c r="M18" s="130">
        <v>5</v>
      </c>
      <c r="N18" s="130">
        <v>5</v>
      </c>
      <c r="O18" s="130"/>
    </row>
    <row r="19" spans="1:16" s="99" customFormat="1">
      <c r="A19" s="3">
        <v>42</v>
      </c>
      <c r="B19" s="92" t="s">
        <v>72</v>
      </c>
      <c r="C19" s="37">
        <f t="shared" si="3"/>
        <v>145</v>
      </c>
      <c r="D19" s="30">
        <v>17</v>
      </c>
      <c r="E19" s="30">
        <v>8</v>
      </c>
      <c r="F19" s="47">
        <v>11</v>
      </c>
      <c r="G19" s="30"/>
      <c r="H19" s="30">
        <v>16</v>
      </c>
      <c r="I19" s="30">
        <v>16</v>
      </c>
      <c r="J19" s="30">
        <v>12</v>
      </c>
      <c r="K19" s="30">
        <v>16</v>
      </c>
      <c r="L19" s="30">
        <v>11</v>
      </c>
      <c r="M19" s="30">
        <v>11</v>
      </c>
      <c r="N19" s="30">
        <v>11</v>
      </c>
      <c r="O19" s="30">
        <v>16</v>
      </c>
      <c r="P19" s="44"/>
    </row>
    <row r="20" spans="1:16">
      <c r="A20" s="169" t="s">
        <v>37</v>
      </c>
      <c r="B20" s="169"/>
      <c r="C20" s="55">
        <f t="shared" ref="C20:O20" si="4">SUM(C6:C19)</f>
        <v>1800</v>
      </c>
      <c r="D20" s="32">
        <f t="shared" si="4"/>
        <v>176</v>
      </c>
      <c r="E20" s="32">
        <f t="shared" si="4"/>
        <v>136</v>
      </c>
      <c r="F20" s="32">
        <f t="shared" si="4"/>
        <v>168</v>
      </c>
      <c r="G20" s="32">
        <f t="shared" si="4"/>
        <v>0</v>
      </c>
      <c r="H20" s="32">
        <f t="shared" si="4"/>
        <v>160</v>
      </c>
      <c r="I20" s="32">
        <f t="shared" si="4"/>
        <v>160</v>
      </c>
      <c r="J20" s="32">
        <f t="shared" si="4"/>
        <v>176</v>
      </c>
      <c r="K20" s="32">
        <f t="shared" si="4"/>
        <v>168</v>
      </c>
      <c r="L20" s="32">
        <f t="shared" si="4"/>
        <v>168</v>
      </c>
      <c r="M20" s="32">
        <f t="shared" si="4"/>
        <v>160</v>
      </c>
      <c r="N20" s="32">
        <f t="shared" si="4"/>
        <v>160</v>
      </c>
      <c r="O20" s="32">
        <f t="shared" si="4"/>
        <v>168</v>
      </c>
    </row>
    <row r="21" spans="1:16">
      <c r="A21" s="33"/>
      <c r="B21" s="34"/>
      <c r="C21" s="34">
        <f>+C4-C20</f>
        <v>0</v>
      </c>
      <c r="D21" s="35">
        <f t="shared" ref="D21:O21" si="5">D4-D20</f>
        <v>0</v>
      </c>
      <c r="E21" s="35">
        <f t="shared" si="5"/>
        <v>0</v>
      </c>
      <c r="F21" s="35">
        <f t="shared" si="5"/>
        <v>0</v>
      </c>
      <c r="G21" s="35">
        <f t="shared" si="5"/>
        <v>0</v>
      </c>
      <c r="H21" s="35">
        <f t="shared" si="5"/>
        <v>0</v>
      </c>
      <c r="I21" s="35">
        <f t="shared" si="5"/>
        <v>0</v>
      </c>
      <c r="J21" s="35">
        <f t="shared" si="5"/>
        <v>0</v>
      </c>
      <c r="K21" s="35">
        <f t="shared" si="5"/>
        <v>0</v>
      </c>
      <c r="L21" s="35">
        <f t="shared" si="5"/>
        <v>0</v>
      </c>
      <c r="M21" s="35">
        <f t="shared" si="5"/>
        <v>0</v>
      </c>
      <c r="N21" s="35">
        <f t="shared" si="5"/>
        <v>0</v>
      </c>
      <c r="O21" s="35">
        <f t="shared" si="5"/>
        <v>0</v>
      </c>
    </row>
  </sheetData>
  <customSheetViews>
    <customSheetView guid="{BE4FC02B-9720-4D1A-82CA-4065D419B672}" fitToPage="1">
      <pane xSplit="3" ySplit="5" topLeftCell="D6" activePane="bottomRight" state="frozen"/>
      <selection pane="bottomRight" activeCell="A6" sqref="A6:B23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1"/>
    </customSheetView>
    <customSheetView guid="{8E208870-C947-48A4-A7D0-07C1A1950AA9}" fitToPage="1">
      <selection activeCell="G16" sqref="G16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2"/>
    </customSheetView>
    <customSheetView guid="{0BE8A49B-CCD8-4D2B-924B-C3C981B84E5F}" fitToPage="1">
      <selection activeCell="R26" sqref="R26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3"/>
    </customSheetView>
    <customSheetView guid="{96FD02FA-CE5E-4ADB-B35B-D1C6BC52FA4E}" fitToPage="1">
      <pane xSplit="3" ySplit="5" topLeftCell="D6" activePane="bottomRight" state="frozen"/>
      <selection pane="bottomRight" activeCell="A6" sqref="A6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4"/>
    </customSheetView>
  </customSheetViews>
  <mergeCells count="5">
    <mergeCell ref="A1:B1"/>
    <mergeCell ref="A2:B2"/>
    <mergeCell ref="A3:B3"/>
    <mergeCell ref="A4:B4"/>
    <mergeCell ref="A20:B20"/>
  </mergeCells>
  <pageMargins left="0.51181102362204722" right="0.51181102362204722" top="0.78740157480314965" bottom="0.78740157480314965" header="0.31496062992125984" footer="0.31496062992125984"/>
  <pageSetup paperSize="9" scale="81" orientation="landscape" horizontalDpi="4294967294" verticalDpi="4294967294" r:id="rId5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9"/>
  <sheetViews>
    <sheetView workbookViewId="0">
      <pane xSplit="3" ySplit="5" topLeftCell="D18" activePane="bottomRight" state="frozen"/>
      <selection pane="topRight" activeCell="D1" sqref="D1"/>
      <selection pane="bottomLeft" activeCell="A6" sqref="A6"/>
      <selection pane="bottomRight" activeCell="A39" sqref="A39"/>
    </sheetView>
  </sheetViews>
  <sheetFormatPr defaultRowHeight="15"/>
  <cols>
    <col min="1" max="1" width="9.140625" style="5"/>
    <col min="2" max="2" width="38.7109375" customWidth="1"/>
  </cols>
  <sheetData>
    <row r="1" spans="1:15">
      <c r="A1" s="163" t="s">
        <v>22</v>
      </c>
      <c r="B1" s="163"/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5">
      <c r="A2" s="164"/>
      <c r="B2" s="165"/>
      <c r="C2" s="18" t="s">
        <v>37</v>
      </c>
      <c r="D2" s="19" t="s">
        <v>6</v>
      </c>
      <c r="E2" s="20" t="s">
        <v>38</v>
      </c>
      <c r="F2" s="20" t="s">
        <v>39</v>
      </c>
      <c r="G2" s="21" t="s">
        <v>40</v>
      </c>
      <c r="H2" s="21" t="s">
        <v>41</v>
      </c>
      <c r="I2" s="20" t="s">
        <v>42</v>
      </c>
      <c r="J2" s="22" t="s">
        <v>43</v>
      </c>
      <c r="K2" s="22" t="s">
        <v>44</v>
      </c>
      <c r="L2" s="21" t="s">
        <v>7</v>
      </c>
      <c r="M2" s="19" t="s">
        <v>45</v>
      </c>
      <c r="N2" s="19" t="s">
        <v>8</v>
      </c>
      <c r="O2" s="23" t="s">
        <v>46</v>
      </c>
    </row>
    <row r="3" spans="1:15">
      <c r="A3" s="166" t="s">
        <v>47</v>
      </c>
      <c r="B3" s="167"/>
      <c r="C3" s="24">
        <f>SUM(D3:O3)</f>
        <v>164</v>
      </c>
      <c r="D3" s="90">
        <v>22</v>
      </c>
      <c r="E3" s="90">
        <v>17</v>
      </c>
      <c r="F3" s="90">
        <v>21</v>
      </c>
      <c r="G3" s="90">
        <v>0</v>
      </c>
      <c r="H3" s="90">
        <v>0</v>
      </c>
      <c r="I3" s="90">
        <v>0</v>
      </c>
      <c r="J3" s="90">
        <v>22</v>
      </c>
      <c r="K3" s="90">
        <v>0</v>
      </c>
      <c r="L3" s="90">
        <v>21</v>
      </c>
      <c r="M3" s="90">
        <v>20</v>
      </c>
      <c r="N3" s="90">
        <v>20</v>
      </c>
      <c r="O3" s="90">
        <v>21</v>
      </c>
    </row>
    <row r="4" spans="1:15">
      <c r="A4" s="168" t="s">
        <v>48</v>
      </c>
      <c r="B4" s="167"/>
      <c r="C4" s="24">
        <f>SUM(D4:O4)</f>
        <v>1312</v>
      </c>
      <c r="D4" s="25">
        <f>D3*8</f>
        <v>176</v>
      </c>
      <c r="E4" s="25">
        <f t="shared" ref="E4:O4" si="0">E3*8</f>
        <v>136</v>
      </c>
      <c r="F4" s="25">
        <f t="shared" si="0"/>
        <v>168</v>
      </c>
      <c r="G4" s="25">
        <f t="shared" si="0"/>
        <v>0</v>
      </c>
      <c r="H4" s="25">
        <f t="shared" si="0"/>
        <v>0</v>
      </c>
      <c r="I4" s="25">
        <f t="shared" si="0"/>
        <v>0</v>
      </c>
      <c r="J4" s="25">
        <f t="shared" si="0"/>
        <v>176</v>
      </c>
      <c r="K4" s="25">
        <f t="shared" si="0"/>
        <v>0</v>
      </c>
      <c r="L4" s="25">
        <f t="shared" si="0"/>
        <v>168</v>
      </c>
      <c r="M4" s="25">
        <f t="shared" si="0"/>
        <v>160</v>
      </c>
      <c r="N4" s="25">
        <f t="shared" si="0"/>
        <v>160</v>
      </c>
      <c r="O4" s="25">
        <f t="shared" si="0"/>
        <v>168</v>
      </c>
    </row>
    <row r="5" spans="1:15">
      <c r="A5" s="26" t="s">
        <v>49</v>
      </c>
      <c r="B5" s="27" t="s">
        <v>50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31.5" customHeight="1">
      <c r="A6" s="3">
        <v>8</v>
      </c>
      <c r="B6" s="4" t="s">
        <v>119</v>
      </c>
      <c r="C6" s="29">
        <f t="shared" ref="C6:C35" si="1">SUM(D6:O6)</f>
        <v>24</v>
      </c>
      <c r="D6" s="38"/>
      <c r="E6" s="38"/>
      <c r="F6" s="38">
        <v>8</v>
      </c>
      <c r="G6" s="38"/>
      <c r="H6" s="38"/>
      <c r="I6" s="38"/>
      <c r="J6" s="38">
        <v>8</v>
      </c>
      <c r="K6" s="38"/>
      <c r="L6" s="38"/>
      <c r="M6" s="38"/>
      <c r="N6" s="38"/>
      <c r="O6" s="38">
        <v>8</v>
      </c>
    </row>
    <row r="7" spans="1:15" ht="21.75" customHeight="1">
      <c r="A7" s="3">
        <v>9</v>
      </c>
      <c r="B7" s="4" t="s">
        <v>63</v>
      </c>
      <c r="C7" s="29">
        <f t="shared" si="1"/>
        <v>24</v>
      </c>
      <c r="D7" s="38"/>
      <c r="E7" s="38"/>
      <c r="F7" s="38">
        <v>8</v>
      </c>
      <c r="G7" s="38"/>
      <c r="H7" s="38"/>
      <c r="I7" s="38"/>
      <c r="J7" s="38">
        <v>8</v>
      </c>
      <c r="K7" s="38"/>
      <c r="L7" s="38"/>
      <c r="M7" s="38"/>
      <c r="N7" s="38"/>
      <c r="O7" s="38">
        <v>8</v>
      </c>
    </row>
    <row r="8" spans="1:15" ht="31.5" customHeight="1">
      <c r="A8" s="3">
        <v>10</v>
      </c>
      <c r="B8" s="4" t="s">
        <v>62</v>
      </c>
      <c r="C8" s="29">
        <f t="shared" si="1"/>
        <v>24</v>
      </c>
      <c r="D8" s="38"/>
      <c r="E8" s="38"/>
      <c r="F8" s="38">
        <v>8</v>
      </c>
      <c r="G8" s="38"/>
      <c r="H8" s="38"/>
      <c r="I8" s="38"/>
      <c r="J8" s="38">
        <v>8</v>
      </c>
      <c r="K8" s="38"/>
      <c r="L8" s="38"/>
      <c r="M8" s="38"/>
      <c r="N8" s="38"/>
      <c r="O8" s="38">
        <v>8</v>
      </c>
    </row>
    <row r="9" spans="1:15" ht="31.5" customHeight="1">
      <c r="A9" s="3">
        <v>11</v>
      </c>
      <c r="B9" s="4" t="s">
        <v>77</v>
      </c>
      <c r="C9" s="29">
        <f t="shared" si="1"/>
        <v>24</v>
      </c>
      <c r="D9" s="38"/>
      <c r="E9" s="38"/>
      <c r="F9" s="38">
        <v>8</v>
      </c>
      <c r="G9" s="38"/>
      <c r="H9" s="38"/>
      <c r="I9" s="38"/>
      <c r="J9" s="38">
        <v>8</v>
      </c>
      <c r="K9" s="38"/>
      <c r="L9" s="38"/>
      <c r="M9" s="38"/>
      <c r="N9" s="38"/>
      <c r="O9" s="38">
        <v>8</v>
      </c>
    </row>
    <row r="10" spans="1:15" ht="21" customHeight="1">
      <c r="A10" s="3">
        <v>12</v>
      </c>
      <c r="B10" s="4" t="s">
        <v>113</v>
      </c>
      <c r="C10" s="29">
        <f t="shared" si="1"/>
        <v>24</v>
      </c>
      <c r="D10" s="38"/>
      <c r="E10" s="38"/>
      <c r="F10" s="38">
        <v>8</v>
      </c>
      <c r="G10" s="38"/>
      <c r="H10" s="38"/>
      <c r="I10" s="38"/>
      <c r="J10" s="38">
        <v>8</v>
      </c>
      <c r="K10" s="38"/>
      <c r="L10" s="38"/>
      <c r="M10" s="38"/>
      <c r="N10" s="38"/>
      <c r="O10" s="38">
        <v>8</v>
      </c>
    </row>
    <row r="11" spans="1:15" ht="25.5">
      <c r="A11" s="3">
        <v>13</v>
      </c>
      <c r="B11" s="4" t="s">
        <v>79</v>
      </c>
      <c r="C11" s="29">
        <f t="shared" si="1"/>
        <v>16</v>
      </c>
      <c r="D11" s="39"/>
      <c r="E11" s="47"/>
      <c r="F11" s="38"/>
      <c r="G11" s="40"/>
      <c r="H11" s="38"/>
      <c r="I11" s="39"/>
      <c r="J11" s="38">
        <v>8</v>
      </c>
      <c r="K11" s="41"/>
      <c r="L11" s="38"/>
      <c r="M11" s="38"/>
      <c r="N11" s="41"/>
      <c r="O11" s="41">
        <v>8</v>
      </c>
    </row>
    <row r="12" spans="1:15">
      <c r="A12" s="10">
        <v>14</v>
      </c>
      <c r="B12" s="50" t="s">
        <v>70</v>
      </c>
      <c r="C12" s="29">
        <f t="shared" si="1"/>
        <v>16</v>
      </c>
      <c r="D12" s="47"/>
      <c r="E12" s="47"/>
      <c r="F12" s="47"/>
      <c r="G12" s="47"/>
      <c r="H12" s="47"/>
      <c r="I12" s="47"/>
      <c r="J12" s="38">
        <v>8</v>
      </c>
      <c r="K12" s="47"/>
      <c r="L12" s="47"/>
      <c r="M12" s="47"/>
      <c r="N12" s="47"/>
      <c r="O12" s="47">
        <v>8</v>
      </c>
    </row>
    <row r="13" spans="1:15" ht="20.25" customHeight="1">
      <c r="A13" s="10">
        <v>15</v>
      </c>
      <c r="B13" s="4" t="s">
        <v>115</v>
      </c>
      <c r="C13" s="29">
        <f t="shared" si="1"/>
        <v>16</v>
      </c>
      <c r="D13" s="47"/>
      <c r="E13" s="47"/>
      <c r="F13" s="47"/>
      <c r="G13" s="47"/>
      <c r="H13" s="47"/>
      <c r="I13" s="47"/>
      <c r="J13" s="38">
        <v>8</v>
      </c>
      <c r="K13" s="41"/>
      <c r="L13" s="38"/>
      <c r="M13" s="38"/>
      <c r="N13" s="41"/>
      <c r="O13" s="41">
        <v>8</v>
      </c>
    </row>
    <row r="14" spans="1:15" s="99" customFormat="1" ht="20.25" customHeight="1">
      <c r="A14" s="93">
        <v>16</v>
      </c>
      <c r="B14" s="94" t="s">
        <v>59</v>
      </c>
      <c r="C14" s="95">
        <f t="shared" si="1"/>
        <v>350</v>
      </c>
      <c r="D14" s="96"/>
      <c r="E14" s="96"/>
      <c r="F14" s="96"/>
      <c r="G14" s="96"/>
      <c r="H14" s="97"/>
      <c r="I14" s="97"/>
      <c r="J14" s="97"/>
      <c r="K14" s="98"/>
      <c r="L14" s="96">
        <v>102</v>
      </c>
      <c r="M14" s="96">
        <v>124</v>
      </c>
      <c r="N14" s="98">
        <v>124</v>
      </c>
      <c r="O14" s="98"/>
    </row>
    <row r="15" spans="1:15" ht="20.25" customHeight="1">
      <c r="A15" s="3">
        <v>18</v>
      </c>
      <c r="B15" s="4" t="s">
        <v>124</v>
      </c>
      <c r="C15" s="29">
        <f t="shared" si="1"/>
        <v>16</v>
      </c>
      <c r="D15" s="53"/>
      <c r="E15" s="53"/>
      <c r="F15" s="53"/>
      <c r="G15" s="53"/>
      <c r="H15" s="58"/>
      <c r="I15" s="58"/>
      <c r="J15" s="38">
        <v>8</v>
      </c>
      <c r="K15" s="54"/>
      <c r="L15" s="53"/>
      <c r="M15" s="53"/>
      <c r="N15" s="54"/>
      <c r="O15" s="54">
        <v>8</v>
      </c>
    </row>
    <row r="16" spans="1:15" ht="25.5">
      <c r="A16" s="3">
        <v>19</v>
      </c>
      <c r="B16" s="4" t="s">
        <v>73</v>
      </c>
      <c r="C16" s="29">
        <f t="shared" si="1"/>
        <v>16</v>
      </c>
      <c r="D16" s="30"/>
      <c r="E16" s="30"/>
      <c r="F16" s="30"/>
      <c r="G16" s="30"/>
      <c r="H16" s="30"/>
      <c r="I16" s="30"/>
      <c r="J16" s="38">
        <v>8</v>
      </c>
      <c r="K16" s="30"/>
      <c r="L16" s="30"/>
      <c r="M16" s="30"/>
      <c r="N16" s="30"/>
      <c r="O16" s="30">
        <v>8</v>
      </c>
    </row>
    <row r="17" spans="1:15" ht="20.25" customHeight="1">
      <c r="A17" s="3">
        <v>20</v>
      </c>
      <c r="B17" s="69" t="s">
        <v>76</v>
      </c>
      <c r="C17" s="29">
        <f t="shared" si="1"/>
        <v>16</v>
      </c>
      <c r="D17" s="30"/>
      <c r="E17" s="30"/>
      <c r="F17" s="30"/>
      <c r="G17" s="30"/>
      <c r="H17" s="30"/>
      <c r="I17" s="30"/>
      <c r="J17" s="38">
        <v>8</v>
      </c>
      <c r="K17" s="30"/>
      <c r="L17" s="30"/>
      <c r="M17" s="30"/>
      <c r="N17" s="30"/>
      <c r="O17" s="30">
        <v>8</v>
      </c>
    </row>
    <row r="18" spans="1:15" s="99" customFormat="1" ht="20.25" customHeight="1">
      <c r="A18" s="3">
        <v>21</v>
      </c>
      <c r="B18" s="131" t="s">
        <v>123</v>
      </c>
      <c r="C18" s="29">
        <f t="shared" si="1"/>
        <v>8</v>
      </c>
      <c r="D18" s="30"/>
      <c r="E18" s="30"/>
      <c r="F18" s="30"/>
      <c r="G18" s="137"/>
      <c r="H18" s="137"/>
      <c r="I18" s="137"/>
      <c r="J18" s="38">
        <v>8</v>
      </c>
      <c r="K18" s="31"/>
      <c r="L18" s="30"/>
      <c r="M18" s="30"/>
      <c r="N18" s="31"/>
      <c r="O18" s="31"/>
    </row>
    <row r="19" spans="1:15" s="99" customFormat="1" ht="20.25" customHeight="1">
      <c r="A19" s="3">
        <v>22</v>
      </c>
      <c r="B19" s="131" t="s">
        <v>78</v>
      </c>
      <c r="C19" s="29">
        <f t="shared" si="1"/>
        <v>8</v>
      </c>
      <c r="D19" s="30"/>
      <c r="E19" s="30"/>
      <c r="F19" s="30"/>
      <c r="G19" s="137"/>
      <c r="H19" s="137"/>
      <c r="I19" s="137"/>
      <c r="J19" s="38">
        <v>8</v>
      </c>
      <c r="K19" s="31"/>
      <c r="L19" s="30"/>
      <c r="M19" s="30"/>
      <c r="N19" s="31"/>
      <c r="O19" s="31"/>
    </row>
    <row r="20" spans="1:15" s="99" customFormat="1">
      <c r="A20" s="3">
        <v>23</v>
      </c>
      <c r="B20" s="132" t="s">
        <v>54</v>
      </c>
      <c r="C20" s="29">
        <f t="shared" si="1"/>
        <v>334</v>
      </c>
      <c r="D20" s="130">
        <v>139</v>
      </c>
      <c r="E20" s="130">
        <v>103</v>
      </c>
      <c r="F20" s="130">
        <v>92</v>
      </c>
      <c r="G20" s="138"/>
      <c r="H20" s="138"/>
      <c r="I20" s="138"/>
      <c r="J20" s="130"/>
      <c r="K20" s="130"/>
      <c r="L20" s="130"/>
      <c r="M20" s="130"/>
      <c r="N20" s="130"/>
      <c r="O20" s="130"/>
    </row>
    <row r="21" spans="1:15" s="99" customFormat="1" ht="25.5">
      <c r="A21" s="10">
        <v>24</v>
      </c>
      <c r="B21" s="4" t="s">
        <v>61</v>
      </c>
      <c r="C21" s="29">
        <f t="shared" si="1"/>
        <v>8</v>
      </c>
      <c r="D21" s="130"/>
      <c r="E21" s="130"/>
      <c r="F21" s="130"/>
      <c r="G21" s="138"/>
      <c r="H21" s="138"/>
      <c r="I21" s="138"/>
      <c r="J21" s="38">
        <v>8</v>
      </c>
      <c r="K21" s="130"/>
      <c r="L21" s="130"/>
      <c r="M21" s="130"/>
      <c r="N21" s="130"/>
      <c r="O21" s="130"/>
    </row>
    <row r="22" spans="1:15" s="99" customFormat="1">
      <c r="A22" s="3">
        <v>25</v>
      </c>
      <c r="B22" s="4" t="s">
        <v>74</v>
      </c>
      <c r="C22" s="29">
        <f t="shared" si="1"/>
        <v>8</v>
      </c>
      <c r="D22" s="130"/>
      <c r="E22" s="130"/>
      <c r="F22" s="130"/>
      <c r="G22" s="138"/>
      <c r="H22" s="138"/>
      <c r="I22" s="138"/>
      <c r="J22" s="38">
        <v>8</v>
      </c>
      <c r="K22" s="130"/>
      <c r="L22" s="130"/>
      <c r="M22" s="130"/>
      <c r="N22" s="130"/>
      <c r="O22" s="130"/>
    </row>
    <row r="23" spans="1:15" s="99" customFormat="1">
      <c r="A23" s="3">
        <v>28</v>
      </c>
      <c r="B23" s="4" t="s">
        <v>64</v>
      </c>
      <c r="C23" s="29">
        <f t="shared" si="1"/>
        <v>8</v>
      </c>
      <c r="D23" s="130"/>
      <c r="E23" s="130"/>
      <c r="F23" s="130"/>
      <c r="G23" s="138"/>
      <c r="H23" s="138"/>
      <c r="I23" s="138"/>
      <c r="J23" s="38">
        <v>8</v>
      </c>
      <c r="K23" s="130"/>
      <c r="L23" s="130"/>
      <c r="M23" s="130"/>
      <c r="N23" s="130"/>
      <c r="O23" s="130"/>
    </row>
    <row r="24" spans="1:15" s="99" customFormat="1">
      <c r="A24" s="3">
        <v>29</v>
      </c>
      <c r="B24" s="4" t="s">
        <v>91</v>
      </c>
      <c r="C24" s="29">
        <f t="shared" si="1"/>
        <v>8</v>
      </c>
      <c r="D24" s="130"/>
      <c r="E24" s="130"/>
      <c r="F24" s="130"/>
      <c r="G24" s="138"/>
      <c r="H24" s="138"/>
      <c r="I24" s="138"/>
      <c r="J24" s="38">
        <v>8</v>
      </c>
      <c r="K24" s="130"/>
      <c r="L24" s="130"/>
      <c r="M24" s="130"/>
      <c r="N24" s="130"/>
      <c r="O24" s="130"/>
    </row>
    <row r="25" spans="1:15" s="99" customFormat="1">
      <c r="A25" s="3">
        <v>30</v>
      </c>
      <c r="B25" s="4" t="s">
        <v>90</v>
      </c>
      <c r="C25" s="29">
        <f t="shared" si="1"/>
        <v>8</v>
      </c>
      <c r="D25" s="130"/>
      <c r="E25" s="130"/>
      <c r="F25" s="130"/>
      <c r="G25" s="138"/>
      <c r="H25" s="138"/>
      <c r="I25" s="138"/>
      <c r="J25" s="38">
        <v>8</v>
      </c>
      <c r="K25" s="130"/>
      <c r="L25" s="130"/>
      <c r="M25" s="130"/>
      <c r="N25" s="130"/>
      <c r="O25" s="130"/>
    </row>
    <row r="26" spans="1:15" s="99" customFormat="1">
      <c r="A26" s="3">
        <v>31</v>
      </c>
      <c r="B26" s="4" t="s">
        <v>68</v>
      </c>
      <c r="C26" s="29">
        <f t="shared" si="1"/>
        <v>8</v>
      </c>
      <c r="D26" s="130"/>
      <c r="E26" s="130"/>
      <c r="F26" s="130"/>
      <c r="G26" s="138"/>
      <c r="H26" s="138"/>
      <c r="I26" s="138"/>
      <c r="J26" s="38">
        <v>8</v>
      </c>
      <c r="K26" s="130"/>
      <c r="L26" s="130"/>
      <c r="M26" s="130"/>
      <c r="N26" s="130"/>
      <c r="O26" s="130"/>
    </row>
    <row r="27" spans="1:15" s="99" customFormat="1">
      <c r="A27" s="3">
        <v>32</v>
      </c>
      <c r="B27" s="4" t="s">
        <v>69</v>
      </c>
      <c r="C27" s="29">
        <f t="shared" si="1"/>
        <v>7</v>
      </c>
      <c r="D27" s="130"/>
      <c r="E27" s="130"/>
      <c r="F27" s="130"/>
      <c r="G27" s="138"/>
      <c r="H27" s="138"/>
      <c r="I27" s="138"/>
      <c r="J27" s="38">
        <v>7</v>
      </c>
      <c r="K27" s="130"/>
      <c r="L27" s="130"/>
      <c r="M27" s="130"/>
      <c r="N27" s="130"/>
      <c r="O27" s="130"/>
    </row>
    <row r="28" spans="1:15" s="99" customFormat="1">
      <c r="A28" s="3">
        <v>33</v>
      </c>
      <c r="B28" s="4" t="s">
        <v>88</v>
      </c>
      <c r="C28" s="29">
        <f t="shared" si="1"/>
        <v>0</v>
      </c>
      <c r="D28" s="130"/>
      <c r="E28" s="130"/>
      <c r="F28" s="130"/>
      <c r="G28" s="138"/>
      <c r="H28" s="138"/>
      <c r="I28" s="138"/>
      <c r="J28" s="38"/>
      <c r="K28" s="130"/>
      <c r="L28" s="130"/>
      <c r="M28" s="130"/>
      <c r="N28" s="130"/>
      <c r="O28" s="130"/>
    </row>
    <row r="29" spans="1:15" s="99" customFormat="1" ht="25.5">
      <c r="A29" s="10">
        <v>34</v>
      </c>
      <c r="B29" s="4" t="s">
        <v>75</v>
      </c>
      <c r="C29" s="29">
        <f t="shared" si="1"/>
        <v>0</v>
      </c>
      <c r="D29" s="130"/>
      <c r="E29" s="130"/>
      <c r="F29" s="130"/>
      <c r="G29" s="138"/>
      <c r="H29" s="138"/>
      <c r="I29" s="138"/>
      <c r="J29" s="38"/>
      <c r="K29" s="130"/>
      <c r="L29" s="130"/>
      <c r="M29" s="130"/>
      <c r="N29" s="130"/>
      <c r="O29" s="130"/>
    </row>
    <row r="30" spans="1:15" s="99" customFormat="1">
      <c r="A30" s="3">
        <v>36</v>
      </c>
      <c r="B30" s="4" t="s">
        <v>82</v>
      </c>
      <c r="C30" s="29">
        <f t="shared" si="1"/>
        <v>80</v>
      </c>
      <c r="D30" s="130"/>
      <c r="E30" s="130"/>
      <c r="F30" s="130"/>
      <c r="G30" s="138"/>
      <c r="H30" s="138"/>
      <c r="I30" s="138"/>
      <c r="J30" s="130"/>
      <c r="K30" s="130"/>
      <c r="L30" s="130">
        <v>40</v>
      </c>
      <c r="M30" s="130"/>
      <c r="N30" s="130"/>
      <c r="O30" s="130">
        <v>40</v>
      </c>
    </row>
    <row r="31" spans="1:15" s="99" customFormat="1">
      <c r="A31" s="3">
        <v>38</v>
      </c>
      <c r="B31" s="4" t="s">
        <v>66</v>
      </c>
      <c r="C31" s="29">
        <f t="shared" si="1"/>
        <v>70</v>
      </c>
      <c r="D31" s="130">
        <v>10</v>
      </c>
      <c r="E31" s="130">
        <v>10</v>
      </c>
      <c r="F31" s="130">
        <v>10</v>
      </c>
      <c r="G31" s="138"/>
      <c r="H31" s="138"/>
      <c r="I31" s="138"/>
      <c r="J31" s="130"/>
      <c r="K31" s="130"/>
      <c r="L31" s="130">
        <v>10</v>
      </c>
      <c r="M31" s="130">
        <v>10</v>
      </c>
      <c r="N31" s="130">
        <v>10</v>
      </c>
      <c r="O31" s="130">
        <v>10</v>
      </c>
    </row>
    <row r="32" spans="1:15" s="99" customFormat="1">
      <c r="A32" s="3">
        <v>39</v>
      </c>
      <c r="B32" s="4" t="s">
        <v>71</v>
      </c>
      <c r="C32" s="29">
        <f t="shared" si="1"/>
        <v>60</v>
      </c>
      <c r="D32" s="130">
        <v>10</v>
      </c>
      <c r="E32" s="130">
        <v>10</v>
      </c>
      <c r="F32" s="130">
        <v>10</v>
      </c>
      <c r="G32" s="138"/>
      <c r="H32" s="138"/>
      <c r="I32" s="138"/>
      <c r="J32" s="130"/>
      <c r="K32" s="130"/>
      <c r="L32" s="130"/>
      <c r="M32" s="130">
        <v>10</v>
      </c>
      <c r="N32" s="130">
        <v>10</v>
      </c>
      <c r="O32" s="130">
        <v>10</v>
      </c>
    </row>
    <row r="33" spans="1:15" s="99" customFormat="1">
      <c r="A33" s="3">
        <v>40</v>
      </c>
      <c r="B33" s="4" t="s">
        <v>128</v>
      </c>
      <c r="C33" s="29">
        <f t="shared" si="1"/>
        <v>0</v>
      </c>
      <c r="D33" s="130"/>
      <c r="E33" s="130"/>
      <c r="F33" s="130"/>
      <c r="G33" s="138"/>
      <c r="H33" s="138"/>
      <c r="I33" s="138"/>
      <c r="J33" s="130"/>
      <c r="K33" s="130"/>
      <c r="L33" s="130"/>
      <c r="M33" s="130"/>
      <c r="N33" s="130"/>
      <c r="O33" s="130"/>
    </row>
    <row r="34" spans="1:15" s="99" customFormat="1">
      <c r="A34" s="3">
        <v>41</v>
      </c>
      <c r="B34" s="4" t="s">
        <v>142</v>
      </c>
      <c r="C34" s="29">
        <f t="shared" si="1"/>
        <v>30</v>
      </c>
      <c r="D34" s="130"/>
      <c r="E34" s="130">
        <v>5</v>
      </c>
      <c r="F34" s="130">
        <v>5</v>
      </c>
      <c r="G34" s="138"/>
      <c r="H34" s="138"/>
      <c r="I34" s="138"/>
      <c r="J34" s="130">
        <v>5</v>
      </c>
      <c r="K34" s="130"/>
      <c r="L34" s="130">
        <v>5</v>
      </c>
      <c r="M34" s="130">
        <v>5</v>
      </c>
      <c r="N34" s="130">
        <v>5</v>
      </c>
      <c r="O34" s="130"/>
    </row>
    <row r="35" spans="1:15" s="99" customFormat="1">
      <c r="A35" s="3">
        <v>42</v>
      </c>
      <c r="B35" s="4" t="s">
        <v>72</v>
      </c>
      <c r="C35" s="29">
        <f t="shared" si="1"/>
        <v>101</v>
      </c>
      <c r="D35" s="130">
        <v>17</v>
      </c>
      <c r="E35" s="130">
        <v>8</v>
      </c>
      <c r="F35" s="130">
        <v>11</v>
      </c>
      <c r="G35" s="138"/>
      <c r="H35" s="138"/>
      <c r="I35" s="138"/>
      <c r="J35" s="130">
        <v>12</v>
      </c>
      <c r="K35" s="130"/>
      <c r="L35" s="130">
        <v>11</v>
      </c>
      <c r="M35" s="130">
        <v>11</v>
      </c>
      <c r="N35" s="130">
        <v>11</v>
      </c>
      <c r="O35" s="130">
        <v>20</v>
      </c>
    </row>
    <row r="36" spans="1:15">
      <c r="A36" s="169" t="s">
        <v>51</v>
      </c>
      <c r="B36" s="169"/>
      <c r="C36" s="55">
        <f t="shared" ref="C36:O36" si="2">SUM(C6:C35)</f>
        <v>1312</v>
      </c>
      <c r="D36" s="55">
        <f t="shared" si="2"/>
        <v>176</v>
      </c>
      <c r="E36" s="55">
        <f t="shared" si="2"/>
        <v>136</v>
      </c>
      <c r="F36" s="55">
        <f t="shared" si="2"/>
        <v>168</v>
      </c>
      <c r="G36" s="55">
        <f t="shared" si="2"/>
        <v>0</v>
      </c>
      <c r="H36" s="55">
        <f t="shared" si="2"/>
        <v>0</v>
      </c>
      <c r="I36" s="55">
        <f t="shared" si="2"/>
        <v>0</v>
      </c>
      <c r="J36" s="55">
        <f t="shared" si="2"/>
        <v>176</v>
      </c>
      <c r="K36" s="55">
        <f t="shared" si="2"/>
        <v>0</v>
      </c>
      <c r="L36" s="55">
        <f t="shared" si="2"/>
        <v>168</v>
      </c>
      <c r="M36" s="55">
        <f t="shared" si="2"/>
        <v>160</v>
      </c>
      <c r="N36" s="55">
        <f t="shared" si="2"/>
        <v>160</v>
      </c>
      <c r="O36" s="55">
        <f t="shared" si="2"/>
        <v>168</v>
      </c>
    </row>
    <row r="37" spans="1:15">
      <c r="C37" s="46">
        <f t="shared" ref="C37:O37" si="3">C4-C36</f>
        <v>0</v>
      </c>
      <c r="D37" s="35">
        <f t="shared" si="3"/>
        <v>0</v>
      </c>
      <c r="E37" s="35">
        <f t="shared" si="3"/>
        <v>0</v>
      </c>
      <c r="F37" s="35">
        <f t="shared" si="3"/>
        <v>0</v>
      </c>
      <c r="G37" s="35">
        <f t="shared" si="3"/>
        <v>0</v>
      </c>
      <c r="H37" s="35">
        <f t="shared" si="3"/>
        <v>0</v>
      </c>
      <c r="I37" s="35">
        <f t="shared" si="3"/>
        <v>0</v>
      </c>
      <c r="J37" s="35">
        <f t="shared" si="3"/>
        <v>0</v>
      </c>
      <c r="K37" s="35">
        <f t="shared" si="3"/>
        <v>0</v>
      </c>
      <c r="L37" s="35">
        <f t="shared" si="3"/>
        <v>0</v>
      </c>
      <c r="M37" s="35">
        <f t="shared" si="3"/>
        <v>0</v>
      </c>
      <c r="N37" s="35">
        <f t="shared" si="3"/>
        <v>0</v>
      </c>
      <c r="O37" s="35">
        <f t="shared" si="3"/>
        <v>0</v>
      </c>
    </row>
    <row r="39" spans="1:15">
      <c r="A39" s="139"/>
      <c r="B39" t="s">
        <v>159</v>
      </c>
    </row>
  </sheetData>
  <customSheetViews>
    <customSheetView guid="{BE4FC02B-9720-4D1A-82CA-4065D419B672}" fitToPage="1">
      <pane xSplit="3" ySplit="5" topLeftCell="D9" activePane="bottomRight" state="frozen"/>
      <selection pane="bottomRight" activeCell="D6" sqref="D6:O23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1"/>
    </customSheetView>
    <customSheetView guid="{8E208870-C947-48A4-A7D0-07C1A1950AA9}" fitToPage="1" topLeftCell="A4">
      <selection activeCell="B12" sqref="B12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2"/>
    </customSheetView>
    <customSheetView guid="{0BE8A49B-CCD8-4D2B-924B-C3C981B84E5F}" fitToPage="1">
      <pane xSplit="3" ySplit="5" topLeftCell="D6" activePane="bottomRight" state="frozen"/>
      <selection pane="bottomRight" activeCell="R12" sqref="R12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3"/>
    </customSheetView>
    <customSheetView guid="{96FD02FA-CE5E-4ADB-B35B-D1C6BC52FA4E}" fitToPage="1">
      <pane xSplit="3" ySplit="5" topLeftCell="D6" activePane="bottomRight" state="frozen"/>
      <selection pane="bottomRight" activeCell="N7" sqref="N7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4"/>
    </customSheetView>
  </customSheetViews>
  <mergeCells count="5">
    <mergeCell ref="A1:B1"/>
    <mergeCell ref="A2:B2"/>
    <mergeCell ref="A3:B3"/>
    <mergeCell ref="A4:B4"/>
    <mergeCell ref="A36:B36"/>
  </mergeCells>
  <pageMargins left="0.51181102362204722" right="0.51181102362204722" top="0.78740157480314965" bottom="0.45" header="0.31496062992125984" footer="0.31496062992125984"/>
  <pageSetup paperSize="9" scale="77" orientation="landscape" horizontalDpi="4294967294" verticalDpi="4294967294" r:id="rId5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8"/>
  <sheetViews>
    <sheetView workbookViewId="0">
      <pane xSplit="3" ySplit="5" topLeftCell="D21" activePane="bottomRight" state="frozen"/>
      <selection pane="topRight" activeCell="D1" sqref="D1"/>
      <selection pane="bottomLeft" activeCell="A6" sqref="A6"/>
      <selection pane="bottomRight" activeCell="A22" sqref="A22:XFD36"/>
    </sheetView>
  </sheetViews>
  <sheetFormatPr defaultRowHeight="15"/>
  <cols>
    <col min="1" max="1" width="9.140625" style="5"/>
    <col min="2" max="2" width="38.7109375" customWidth="1"/>
  </cols>
  <sheetData>
    <row r="1" spans="1:19">
      <c r="A1" s="163" t="s">
        <v>130</v>
      </c>
      <c r="B1" s="163"/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9">
      <c r="A2" s="164"/>
      <c r="B2" s="165"/>
      <c r="C2" s="18" t="s">
        <v>37</v>
      </c>
      <c r="D2" s="19" t="s">
        <v>6</v>
      </c>
      <c r="E2" s="20" t="s">
        <v>38</v>
      </c>
      <c r="F2" s="20" t="s">
        <v>39</v>
      </c>
      <c r="G2" s="21" t="s">
        <v>40</v>
      </c>
      <c r="H2" s="21" t="s">
        <v>41</v>
      </c>
      <c r="I2" s="20" t="s">
        <v>42</v>
      </c>
      <c r="J2" s="22" t="s">
        <v>43</v>
      </c>
      <c r="K2" s="22" t="s">
        <v>44</v>
      </c>
      <c r="L2" s="21" t="s">
        <v>7</v>
      </c>
      <c r="M2" s="19" t="s">
        <v>45</v>
      </c>
      <c r="N2" s="19" t="s">
        <v>8</v>
      </c>
      <c r="O2" s="23" t="s">
        <v>46</v>
      </c>
    </row>
    <row r="3" spans="1:19">
      <c r="A3" s="166" t="s">
        <v>47</v>
      </c>
      <c r="B3" s="167"/>
      <c r="C3" s="59">
        <f>SUM(D3:O3)</f>
        <v>225</v>
      </c>
      <c r="D3" s="90">
        <v>22</v>
      </c>
      <c r="E3" s="90">
        <v>17</v>
      </c>
      <c r="F3" s="90">
        <v>21</v>
      </c>
      <c r="G3" s="90">
        <v>20</v>
      </c>
      <c r="H3" s="90">
        <v>20</v>
      </c>
      <c r="I3" s="90">
        <v>0</v>
      </c>
      <c r="J3" s="90">
        <v>22</v>
      </c>
      <c r="K3" s="90">
        <v>21</v>
      </c>
      <c r="L3" s="90">
        <v>21</v>
      </c>
      <c r="M3" s="90">
        <v>20</v>
      </c>
      <c r="N3" s="90">
        <v>20</v>
      </c>
      <c r="O3" s="90">
        <v>21</v>
      </c>
    </row>
    <row r="4" spans="1:19">
      <c r="A4" s="168" t="s">
        <v>48</v>
      </c>
      <c r="B4" s="167"/>
      <c r="C4" s="59">
        <f>SUM(D4:O4)</f>
        <v>1800</v>
      </c>
      <c r="D4" s="60">
        <f>D3*8</f>
        <v>176</v>
      </c>
      <c r="E4" s="60">
        <f t="shared" ref="E4:O4" si="0">E3*8</f>
        <v>136</v>
      </c>
      <c r="F4" s="60">
        <f t="shared" si="0"/>
        <v>168</v>
      </c>
      <c r="G4" s="60">
        <f t="shared" si="0"/>
        <v>160</v>
      </c>
      <c r="H4" s="60">
        <f t="shared" si="0"/>
        <v>160</v>
      </c>
      <c r="I4" s="60">
        <f t="shared" si="0"/>
        <v>0</v>
      </c>
      <c r="J4" s="60">
        <f t="shared" si="0"/>
        <v>176</v>
      </c>
      <c r="K4" s="60">
        <f t="shared" si="0"/>
        <v>168</v>
      </c>
      <c r="L4" s="60">
        <f t="shared" si="0"/>
        <v>168</v>
      </c>
      <c r="M4" s="60">
        <f t="shared" si="0"/>
        <v>160</v>
      </c>
      <c r="N4" s="60">
        <f t="shared" si="0"/>
        <v>160</v>
      </c>
      <c r="O4" s="60">
        <f t="shared" si="0"/>
        <v>168</v>
      </c>
    </row>
    <row r="5" spans="1:19">
      <c r="A5" s="61" t="s">
        <v>49</v>
      </c>
      <c r="B5" s="62" t="s">
        <v>50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9" ht="18" customHeight="1">
      <c r="A6" s="3">
        <v>8</v>
      </c>
      <c r="B6" s="4" t="s">
        <v>119</v>
      </c>
      <c r="C6" s="29">
        <f t="shared" ref="C6:C36" si="1">SUM(D6:O6)</f>
        <v>0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9" ht="18" customHeight="1">
      <c r="A7" s="3">
        <v>9</v>
      </c>
      <c r="B7" s="4" t="s">
        <v>63</v>
      </c>
      <c r="C7" s="29">
        <f t="shared" si="1"/>
        <v>0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9" ht="18" customHeight="1">
      <c r="A8" s="3">
        <v>10</v>
      </c>
      <c r="B8" s="4" t="s">
        <v>62</v>
      </c>
      <c r="C8" s="29">
        <f t="shared" si="1"/>
        <v>8</v>
      </c>
      <c r="D8" s="30"/>
      <c r="E8" s="30"/>
      <c r="F8" s="30"/>
      <c r="G8" s="30"/>
      <c r="H8" s="30"/>
      <c r="I8" s="30"/>
      <c r="J8" s="31"/>
      <c r="K8" s="31"/>
      <c r="L8" s="30">
        <v>8</v>
      </c>
      <c r="M8" s="30"/>
      <c r="N8" s="31"/>
      <c r="O8" s="31"/>
    </row>
    <row r="9" spans="1:19" ht="25.5">
      <c r="A9" s="3">
        <v>11</v>
      </c>
      <c r="B9" s="4" t="s">
        <v>77</v>
      </c>
      <c r="C9" s="29">
        <f t="shared" si="1"/>
        <v>8</v>
      </c>
      <c r="D9" s="30"/>
      <c r="E9" s="30"/>
      <c r="F9" s="30"/>
      <c r="G9" s="30"/>
      <c r="H9" s="30"/>
      <c r="I9" s="30"/>
      <c r="J9" s="31"/>
      <c r="K9" s="31"/>
      <c r="L9" s="30">
        <v>8</v>
      </c>
      <c r="M9" s="30"/>
      <c r="N9" s="31"/>
      <c r="O9" s="31"/>
    </row>
    <row r="10" spans="1:19">
      <c r="A10" s="3">
        <v>12</v>
      </c>
      <c r="B10" s="4" t="s">
        <v>113</v>
      </c>
      <c r="C10" s="29">
        <f t="shared" si="1"/>
        <v>8</v>
      </c>
      <c r="D10" s="57"/>
      <c r="E10" s="30"/>
      <c r="F10" s="30"/>
      <c r="G10" s="30"/>
      <c r="H10" s="30"/>
      <c r="I10" s="30"/>
      <c r="J10" s="65"/>
      <c r="K10" s="66"/>
      <c r="L10" s="67">
        <v>8</v>
      </c>
      <c r="M10" s="30"/>
      <c r="N10" s="30"/>
      <c r="O10" s="30"/>
    </row>
    <row r="11" spans="1:19" ht="30" customHeight="1">
      <c r="A11" s="3">
        <v>13</v>
      </c>
      <c r="B11" s="4" t="s">
        <v>79</v>
      </c>
      <c r="C11" s="29">
        <f t="shared" si="1"/>
        <v>16</v>
      </c>
      <c r="D11" s="51"/>
      <c r="E11" s="38"/>
      <c r="F11" s="38"/>
      <c r="G11" s="65">
        <v>8</v>
      </c>
      <c r="H11" s="66"/>
      <c r="I11" s="67"/>
      <c r="J11" s="38"/>
      <c r="K11" s="38"/>
      <c r="L11" s="38">
        <v>8</v>
      </c>
      <c r="M11" s="38"/>
      <c r="N11" s="38"/>
      <c r="O11" s="38"/>
    </row>
    <row r="12" spans="1:19" ht="25.5" customHeight="1">
      <c r="A12" s="10">
        <v>14</v>
      </c>
      <c r="B12" s="50" t="s">
        <v>70</v>
      </c>
      <c r="C12" s="29">
        <f t="shared" si="1"/>
        <v>16</v>
      </c>
      <c r="D12" s="64"/>
      <c r="E12" s="66"/>
      <c r="F12" s="67"/>
      <c r="G12" s="38">
        <v>8</v>
      </c>
      <c r="H12" s="38"/>
      <c r="I12" s="38"/>
      <c r="J12" s="38"/>
      <c r="K12" s="38"/>
      <c r="L12" s="38">
        <v>8</v>
      </c>
      <c r="M12" s="38"/>
      <c r="N12" s="38"/>
      <c r="O12" s="38"/>
    </row>
    <row r="13" spans="1:19" s="44" customFormat="1" ht="21.75" customHeight="1">
      <c r="A13" s="10">
        <v>15</v>
      </c>
      <c r="B13" s="4" t="s">
        <v>115</v>
      </c>
      <c r="C13" s="29">
        <f t="shared" si="1"/>
        <v>16</v>
      </c>
      <c r="D13" s="38"/>
      <c r="E13" s="47"/>
      <c r="F13" s="47"/>
      <c r="G13" s="47">
        <v>8</v>
      </c>
      <c r="H13" s="47"/>
      <c r="I13" s="38"/>
      <c r="J13" s="38"/>
      <c r="K13" s="38"/>
      <c r="L13" s="38">
        <v>8</v>
      </c>
      <c r="M13" s="38"/>
      <c r="N13" s="38"/>
      <c r="O13" s="38"/>
      <c r="P13"/>
      <c r="Q13"/>
      <c r="R13"/>
      <c r="S13"/>
    </row>
    <row r="14" spans="1:19" s="99" customFormat="1" ht="20.25" customHeight="1">
      <c r="A14" s="93">
        <v>17</v>
      </c>
      <c r="B14" s="94" t="s">
        <v>120</v>
      </c>
      <c r="C14" s="95">
        <f>SUM(D14:O14)</f>
        <v>355</v>
      </c>
      <c r="D14" s="96"/>
      <c r="E14" s="96"/>
      <c r="F14" s="96"/>
      <c r="G14" s="96"/>
      <c r="H14" s="97">
        <v>108</v>
      </c>
      <c r="I14" s="97"/>
      <c r="J14" s="97">
        <v>139</v>
      </c>
      <c r="K14" s="98">
        <v>108</v>
      </c>
      <c r="L14" s="96"/>
      <c r="M14" s="96"/>
      <c r="N14" s="98"/>
      <c r="O14" s="98"/>
    </row>
    <row r="15" spans="1:19" ht="21.75" customHeight="1">
      <c r="A15" s="3">
        <v>18</v>
      </c>
      <c r="B15" s="4" t="s">
        <v>124</v>
      </c>
      <c r="C15" s="29">
        <f t="shared" si="1"/>
        <v>16</v>
      </c>
      <c r="D15" s="39"/>
      <c r="E15" s="56"/>
      <c r="F15" s="38"/>
      <c r="G15" s="40">
        <v>8</v>
      </c>
      <c r="H15" s="38"/>
      <c r="I15" s="38"/>
      <c r="J15" s="41"/>
      <c r="K15" s="41"/>
      <c r="L15" s="38">
        <v>8</v>
      </c>
      <c r="M15" s="38"/>
      <c r="N15" s="38"/>
      <c r="O15" s="41"/>
    </row>
    <row r="16" spans="1:19" ht="25.5">
      <c r="A16" s="3">
        <v>19</v>
      </c>
      <c r="B16" s="4" t="s">
        <v>73</v>
      </c>
      <c r="C16" s="29">
        <f t="shared" si="1"/>
        <v>16</v>
      </c>
      <c r="D16" s="39"/>
      <c r="E16" s="51"/>
      <c r="F16" s="51"/>
      <c r="G16" s="52">
        <v>8</v>
      </c>
      <c r="H16" s="49"/>
      <c r="I16" s="49"/>
      <c r="J16" s="49"/>
      <c r="K16" s="41"/>
      <c r="L16" s="38">
        <v>8</v>
      </c>
      <c r="M16" s="38"/>
      <c r="N16" s="41"/>
      <c r="O16" s="41"/>
    </row>
    <row r="17" spans="1:15" ht="31.5" customHeight="1">
      <c r="A17" s="3">
        <v>20</v>
      </c>
      <c r="B17" s="69" t="s">
        <v>76</v>
      </c>
      <c r="C17" s="29">
        <f t="shared" si="1"/>
        <v>16</v>
      </c>
      <c r="D17" s="39"/>
      <c r="E17" s="38"/>
      <c r="F17" s="38"/>
      <c r="G17" s="43">
        <v>8</v>
      </c>
      <c r="H17" s="38"/>
      <c r="I17" s="38"/>
      <c r="J17" s="42"/>
      <c r="K17" s="42"/>
      <c r="L17" s="38">
        <v>8</v>
      </c>
      <c r="M17" s="38"/>
      <c r="N17" s="42"/>
      <c r="O17" s="42"/>
    </row>
    <row r="18" spans="1:15" ht="25.5" customHeight="1">
      <c r="A18" s="3">
        <v>21</v>
      </c>
      <c r="B18" s="50" t="s">
        <v>123</v>
      </c>
      <c r="C18" s="29">
        <f t="shared" si="1"/>
        <v>16</v>
      </c>
      <c r="D18" s="39"/>
      <c r="E18" s="38"/>
      <c r="F18" s="38"/>
      <c r="G18" s="43">
        <v>8</v>
      </c>
      <c r="H18" s="38"/>
      <c r="I18" s="38"/>
      <c r="J18" s="42"/>
      <c r="K18" s="42"/>
      <c r="L18" s="38">
        <v>8</v>
      </c>
      <c r="M18" s="38"/>
      <c r="N18" s="42"/>
      <c r="O18" s="42"/>
    </row>
    <row r="19" spans="1:15">
      <c r="A19" s="3">
        <v>22</v>
      </c>
      <c r="B19" s="50" t="s">
        <v>78</v>
      </c>
      <c r="C19" s="29">
        <f t="shared" si="1"/>
        <v>16</v>
      </c>
      <c r="D19" s="39"/>
      <c r="E19" s="38"/>
      <c r="F19" s="38"/>
      <c r="G19" s="43">
        <v>8</v>
      </c>
      <c r="H19" s="38"/>
      <c r="I19" s="38"/>
      <c r="J19" s="42"/>
      <c r="K19" s="42"/>
      <c r="L19" s="38">
        <v>8</v>
      </c>
      <c r="M19" s="38"/>
      <c r="N19" s="42"/>
      <c r="O19" s="42"/>
    </row>
    <row r="20" spans="1:15" ht="25.5">
      <c r="A20" s="9">
        <v>24</v>
      </c>
      <c r="B20" s="4" t="s">
        <v>61</v>
      </c>
      <c r="C20" s="29">
        <f t="shared" si="1"/>
        <v>16</v>
      </c>
      <c r="D20" s="39"/>
      <c r="E20" s="38"/>
      <c r="F20" s="38"/>
      <c r="G20" s="43">
        <v>8</v>
      </c>
      <c r="H20" s="38"/>
      <c r="I20" s="38"/>
      <c r="J20" s="42"/>
      <c r="K20" s="42"/>
      <c r="L20" s="38">
        <v>8</v>
      </c>
      <c r="M20" s="38"/>
      <c r="N20" s="42"/>
      <c r="O20" s="42"/>
    </row>
    <row r="21" spans="1:15">
      <c r="A21" s="14">
        <v>25</v>
      </c>
      <c r="B21" s="4" t="s">
        <v>74</v>
      </c>
      <c r="C21" s="29">
        <f t="shared" si="1"/>
        <v>8</v>
      </c>
      <c r="D21" s="30"/>
      <c r="E21" s="30"/>
      <c r="F21" s="30"/>
      <c r="G21" s="30"/>
      <c r="H21" s="30"/>
      <c r="I21" s="30"/>
      <c r="J21" s="30"/>
      <c r="K21" s="30"/>
      <c r="L21" s="30">
        <v>8</v>
      </c>
      <c r="M21" s="30"/>
      <c r="N21" s="30"/>
      <c r="O21" s="30"/>
    </row>
    <row r="22" spans="1:15" s="99" customFormat="1">
      <c r="A22" s="3">
        <v>26</v>
      </c>
      <c r="B22" s="4" t="s">
        <v>121</v>
      </c>
      <c r="C22" s="29">
        <f t="shared" si="1"/>
        <v>346</v>
      </c>
      <c r="D22" s="30">
        <v>139</v>
      </c>
      <c r="E22" s="30">
        <v>103</v>
      </c>
      <c r="F22" s="30">
        <v>104</v>
      </c>
      <c r="G22" s="30"/>
      <c r="H22" s="30"/>
      <c r="I22" s="30"/>
      <c r="J22" s="31"/>
      <c r="K22" s="31"/>
      <c r="L22" s="30"/>
      <c r="M22" s="30"/>
      <c r="N22" s="31"/>
      <c r="O22" s="31"/>
    </row>
    <row r="23" spans="1:15" s="99" customFormat="1" ht="25.5">
      <c r="A23" s="3">
        <v>27</v>
      </c>
      <c r="B23" s="4" t="s">
        <v>122</v>
      </c>
      <c r="C23" s="29">
        <f t="shared" si="1"/>
        <v>340</v>
      </c>
      <c r="D23" s="30"/>
      <c r="E23" s="30"/>
      <c r="F23" s="30"/>
      <c r="G23" s="30"/>
      <c r="H23" s="30"/>
      <c r="I23" s="30"/>
      <c r="J23" s="31"/>
      <c r="K23" s="31"/>
      <c r="L23" s="30"/>
      <c r="M23" s="30">
        <v>84</v>
      </c>
      <c r="N23" s="31">
        <v>124</v>
      </c>
      <c r="O23" s="31">
        <v>132</v>
      </c>
    </row>
    <row r="24" spans="1:15" s="99" customFormat="1">
      <c r="A24" s="3">
        <v>28</v>
      </c>
      <c r="B24" s="4" t="s">
        <v>64</v>
      </c>
      <c r="C24" s="29">
        <f t="shared" si="1"/>
        <v>16</v>
      </c>
      <c r="D24" s="130"/>
      <c r="E24" s="130"/>
      <c r="F24" s="130">
        <v>8</v>
      </c>
      <c r="G24" s="130"/>
      <c r="H24" s="130"/>
      <c r="I24" s="130"/>
      <c r="J24" s="130"/>
      <c r="K24" s="130"/>
      <c r="L24" s="130">
        <v>8</v>
      </c>
      <c r="M24" s="130"/>
      <c r="N24" s="130"/>
      <c r="O24" s="130"/>
    </row>
    <row r="25" spans="1:15" s="99" customFormat="1">
      <c r="A25" s="3">
        <v>29</v>
      </c>
      <c r="B25" s="4" t="s">
        <v>91</v>
      </c>
      <c r="C25" s="29">
        <f t="shared" si="1"/>
        <v>16</v>
      </c>
      <c r="D25" s="130"/>
      <c r="E25" s="130"/>
      <c r="F25" s="130">
        <v>8</v>
      </c>
      <c r="G25" s="130"/>
      <c r="H25" s="130"/>
      <c r="I25" s="130"/>
      <c r="J25" s="130"/>
      <c r="K25" s="130"/>
      <c r="L25" s="130">
        <v>8</v>
      </c>
      <c r="M25" s="130"/>
      <c r="N25" s="130"/>
      <c r="O25" s="130"/>
    </row>
    <row r="26" spans="1:15" s="99" customFormat="1">
      <c r="A26" s="3">
        <v>30</v>
      </c>
      <c r="B26" s="4" t="s">
        <v>90</v>
      </c>
      <c r="C26" s="29">
        <f t="shared" si="1"/>
        <v>16</v>
      </c>
      <c r="D26" s="130"/>
      <c r="E26" s="130"/>
      <c r="F26" s="130">
        <v>8</v>
      </c>
      <c r="G26" s="130"/>
      <c r="H26" s="130"/>
      <c r="I26" s="130"/>
      <c r="J26" s="130"/>
      <c r="K26" s="130"/>
      <c r="L26" s="130">
        <v>8</v>
      </c>
      <c r="M26" s="130"/>
      <c r="N26" s="130"/>
      <c r="O26" s="130"/>
    </row>
    <row r="27" spans="1:15" s="99" customFormat="1">
      <c r="A27" s="3">
        <v>31</v>
      </c>
      <c r="B27" s="4" t="s">
        <v>68</v>
      </c>
      <c r="C27" s="29">
        <f t="shared" si="1"/>
        <v>16</v>
      </c>
      <c r="D27" s="130"/>
      <c r="E27" s="130"/>
      <c r="F27" s="130">
        <v>4</v>
      </c>
      <c r="G27" s="130">
        <v>4</v>
      </c>
      <c r="H27" s="130"/>
      <c r="I27" s="130"/>
      <c r="J27" s="130"/>
      <c r="K27" s="130"/>
      <c r="L27" s="130">
        <v>8</v>
      </c>
      <c r="M27" s="130"/>
      <c r="N27" s="130"/>
      <c r="O27" s="130"/>
    </row>
    <row r="28" spans="1:15" s="99" customFormat="1">
      <c r="A28" s="3">
        <v>32</v>
      </c>
      <c r="B28" s="4" t="s">
        <v>69</v>
      </c>
      <c r="C28" s="29">
        <f t="shared" si="1"/>
        <v>16</v>
      </c>
      <c r="D28" s="130"/>
      <c r="E28" s="130"/>
      <c r="F28" s="130"/>
      <c r="G28" s="130">
        <v>8</v>
      </c>
      <c r="H28" s="130"/>
      <c r="I28" s="130"/>
      <c r="J28" s="130"/>
      <c r="K28" s="130">
        <v>8</v>
      </c>
      <c r="L28" s="130"/>
      <c r="M28" s="130"/>
      <c r="N28" s="130"/>
      <c r="O28" s="130"/>
    </row>
    <row r="29" spans="1:15" s="99" customFormat="1">
      <c r="A29" s="3">
        <v>33</v>
      </c>
      <c r="B29" s="4" t="s">
        <v>88</v>
      </c>
      <c r="C29" s="29">
        <f t="shared" si="1"/>
        <v>16</v>
      </c>
      <c r="D29" s="130"/>
      <c r="E29" s="130"/>
      <c r="F29" s="130"/>
      <c r="G29" s="130"/>
      <c r="H29" s="130">
        <v>8</v>
      </c>
      <c r="I29" s="130"/>
      <c r="J29" s="130"/>
      <c r="K29" s="130">
        <v>8</v>
      </c>
      <c r="L29" s="130"/>
      <c r="M29" s="130"/>
      <c r="N29" s="130"/>
      <c r="O29" s="130"/>
    </row>
    <row r="30" spans="1:15" s="99" customFormat="1" ht="25.5">
      <c r="A30" s="10">
        <v>34</v>
      </c>
      <c r="B30" s="4" t="s">
        <v>75</v>
      </c>
      <c r="C30" s="29">
        <f t="shared" si="1"/>
        <v>16</v>
      </c>
      <c r="D30" s="130"/>
      <c r="E30" s="130"/>
      <c r="F30" s="130"/>
      <c r="G30" s="130"/>
      <c r="H30" s="130">
        <v>8</v>
      </c>
      <c r="I30" s="130"/>
      <c r="J30" s="130"/>
      <c r="K30" s="130">
        <v>8</v>
      </c>
      <c r="L30" s="130"/>
      <c r="M30" s="130"/>
      <c r="N30" s="130"/>
      <c r="O30" s="130"/>
    </row>
    <row r="31" spans="1:15" s="99" customFormat="1">
      <c r="A31" s="3">
        <v>36</v>
      </c>
      <c r="B31" s="4" t="s">
        <v>82</v>
      </c>
      <c r="C31" s="29">
        <f t="shared" si="1"/>
        <v>80</v>
      </c>
      <c r="D31" s="130"/>
      <c r="E31" s="130"/>
      <c r="F31" s="130"/>
      <c r="G31" s="130">
        <v>40</v>
      </c>
      <c r="H31" s="130"/>
      <c r="I31" s="130"/>
      <c r="J31" s="130"/>
      <c r="K31" s="130"/>
      <c r="L31" s="130"/>
      <c r="M31" s="130">
        <v>40</v>
      </c>
      <c r="N31" s="130"/>
      <c r="O31" s="130"/>
    </row>
    <row r="32" spans="1:15" s="99" customFormat="1">
      <c r="A32" s="3">
        <v>38</v>
      </c>
      <c r="B32" s="4" t="s">
        <v>66</v>
      </c>
      <c r="C32" s="29">
        <f t="shared" si="1"/>
        <v>110</v>
      </c>
      <c r="D32" s="130">
        <v>10</v>
      </c>
      <c r="E32" s="130">
        <v>10</v>
      </c>
      <c r="F32" s="130">
        <v>10</v>
      </c>
      <c r="G32" s="130">
        <v>10</v>
      </c>
      <c r="H32" s="130">
        <v>10</v>
      </c>
      <c r="I32" s="130"/>
      <c r="J32" s="130">
        <v>10</v>
      </c>
      <c r="K32" s="130">
        <v>10</v>
      </c>
      <c r="L32" s="130">
        <v>10</v>
      </c>
      <c r="M32" s="130">
        <v>10</v>
      </c>
      <c r="N32" s="130">
        <v>10</v>
      </c>
      <c r="O32" s="130">
        <v>10</v>
      </c>
    </row>
    <row r="33" spans="1:15" s="99" customFormat="1">
      <c r="A33" s="3">
        <v>39</v>
      </c>
      <c r="B33" s="4" t="s">
        <v>71</v>
      </c>
      <c r="C33" s="29">
        <f t="shared" si="1"/>
        <v>110</v>
      </c>
      <c r="D33" s="130">
        <v>10</v>
      </c>
      <c r="E33" s="130">
        <v>10</v>
      </c>
      <c r="F33" s="130">
        <v>10</v>
      </c>
      <c r="G33" s="130">
        <v>10</v>
      </c>
      <c r="H33" s="130">
        <v>10</v>
      </c>
      <c r="I33" s="130"/>
      <c r="J33" s="130">
        <v>10</v>
      </c>
      <c r="K33" s="130">
        <v>10</v>
      </c>
      <c r="L33" s="130">
        <v>10</v>
      </c>
      <c r="M33" s="130">
        <v>10</v>
      </c>
      <c r="N33" s="130">
        <v>10</v>
      </c>
      <c r="O33" s="130">
        <v>10</v>
      </c>
    </row>
    <row r="34" spans="1:15" s="99" customFormat="1">
      <c r="A34" s="3">
        <v>40</v>
      </c>
      <c r="B34" s="4" t="s">
        <v>128</v>
      </c>
      <c r="C34" s="29">
        <f t="shared" si="1"/>
        <v>0</v>
      </c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</row>
    <row r="35" spans="1:15" s="99" customFormat="1">
      <c r="A35" s="3">
        <v>41</v>
      </c>
      <c r="B35" s="4" t="s">
        <v>142</v>
      </c>
      <c r="C35" s="29">
        <f t="shared" si="1"/>
        <v>30</v>
      </c>
      <c r="D35" s="130"/>
      <c r="E35" s="130">
        <v>5</v>
      </c>
      <c r="F35" s="130">
        <v>5</v>
      </c>
      <c r="G35" s="130"/>
      <c r="H35" s="130"/>
      <c r="I35" s="130"/>
      <c r="J35" s="130">
        <v>5</v>
      </c>
      <c r="K35" s="130"/>
      <c r="L35" s="130">
        <v>5</v>
      </c>
      <c r="M35" s="130">
        <v>5</v>
      </c>
      <c r="N35" s="130">
        <v>5</v>
      </c>
      <c r="O35" s="130"/>
    </row>
    <row r="36" spans="1:15" s="99" customFormat="1">
      <c r="A36" s="3">
        <v>42</v>
      </c>
      <c r="B36" s="4" t="s">
        <v>72</v>
      </c>
      <c r="C36" s="29">
        <f t="shared" si="1"/>
        <v>141</v>
      </c>
      <c r="D36" s="130">
        <v>17</v>
      </c>
      <c r="E36" s="130">
        <v>8</v>
      </c>
      <c r="F36" s="130">
        <v>11</v>
      </c>
      <c r="G36" s="130">
        <v>16</v>
      </c>
      <c r="H36" s="130">
        <v>16</v>
      </c>
      <c r="I36" s="130"/>
      <c r="J36" s="130">
        <v>12</v>
      </c>
      <c r="K36" s="130">
        <v>16</v>
      </c>
      <c r="L36" s="130">
        <v>7</v>
      </c>
      <c r="M36" s="130">
        <v>11</v>
      </c>
      <c r="N36" s="130">
        <v>11</v>
      </c>
      <c r="O36" s="130">
        <v>16</v>
      </c>
    </row>
    <row r="37" spans="1:15">
      <c r="A37" s="91" t="s">
        <v>51</v>
      </c>
      <c r="B37" s="91"/>
      <c r="C37" s="45">
        <f>SUM(C6:C36)</f>
        <v>1800</v>
      </c>
      <c r="D37" s="45">
        <f>SUM(D6:D36)</f>
        <v>176</v>
      </c>
      <c r="E37" s="45">
        <f t="shared" ref="E37:O37" si="2">SUM(E6:E36)</f>
        <v>136</v>
      </c>
      <c r="F37" s="45">
        <f t="shared" si="2"/>
        <v>168</v>
      </c>
      <c r="G37" s="45">
        <f t="shared" si="2"/>
        <v>160</v>
      </c>
      <c r="H37" s="45">
        <f t="shared" si="2"/>
        <v>160</v>
      </c>
      <c r="I37" s="45">
        <f t="shared" si="2"/>
        <v>0</v>
      </c>
      <c r="J37" s="45">
        <f t="shared" si="2"/>
        <v>176</v>
      </c>
      <c r="K37" s="45">
        <f t="shared" si="2"/>
        <v>168</v>
      </c>
      <c r="L37" s="45">
        <f t="shared" si="2"/>
        <v>168</v>
      </c>
      <c r="M37" s="45">
        <f t="shared" si="2"/>
        <v>160</v>
      </c>
      <c r="N37" s="45">
        <f t="shared" si="2"/>
        <v>160</v>
      </c>
      <c r="O37" s="45">
        <f t="shared" si="2"/>
        <v>168</v>
      </c>
    </row>
    <row r="38" spans="1:15">
      <c r="A38" s="33"/>
      <c r="B38" s="34"/>
      <c r="C38" s="34"/>
      <c r="D38" s="35">
        <f t="shared" ref="D38:O38" si="3">D4-D37</f>
        <v>0</v>
      </c>
      <c r="E38" s="35">
        <f t="shared" si="3"/>
        <v>0</v>
      </c>
      <c r="F38" s="35">
        <f t="shared" si="3"/>
        <v>0</v>
      </c>
      <c r="G38" s="35">
        <f t="shared" si="3"/>
        <v>0</v>
      </c>
      <c r="H38" s="35">
        <f t="shared" si="3"/>
        <v>0</v>
      </c>
      <c r="I38" s="35">
        <f t="shared" si="3"/>
        <v>0</v>
      </c>
      <c r="J38" s="35">
        <f t="shared" si="3"/>
        <v>0</v>
      </c>
      <c r="K38" s="35">
        <f t="shared" si="3"/>
        <v>0</v>
      </c>
      <c r="L38" s="35">
        <f t="shared" si="3"/>
        <v>0</v>
      </c>
      <c r="M38" s="35">
        <f t="shared" si="3"/>
        <v>0</v>
      </c>
      <c r="N38" s="35">
        <f t="shared" si="3"/>
        <v>0</v>
      </c>
      <c r="O38" s="35">
        <f t="shared" si="3"/>
        <v>0</v>
      </c>
    </row>
  </sheetData>
  <customSheetViews>
    <customSheetView guid="{BE4FC02B-9720-4D1A-82CA-4065D419B672}" fitToPage="1">
      <pane xSplit="3" ySplit="5" topLeftCell="D6" activePane="bottomRight" state="frozen"/>
      <selection pane="bottomRight" activeCell="D7" sqref="D6:O23"/>
      <pageMargins left="0.47" right="0.51181102362204722" top="0.78740157480314965" bottom="0.78740157480314965" header="0.31496062992125984" footer="0.31496062992125984"/>
      <pageSetup paperSize="9" scale="81" orientation="landscape" horizontalDpi="4294967294" verticalDpi="4294967294" r:id="rId1"/>
    </customSheetView>
    <customSheetView guid="{8E208870-C947-48A4-A7D0-07C1A1950AA9}" fitToPage="1">
      <pane xSplit="3" ySplit="5" topLeftCell="D9" activePane="bottomRight" state="frozen"/>
      <selection pane="bottomRight" activeCell="K12" sqref="K12"/>
      <pageMargins left="0.47" right="0.51181102362204722" top="0.78740157480314965" bottom="0.78740157480314965" header="0.31496062992125984" footer="0.31496062992125984"/>
      <pageSetup paperSize="9" scale="81" orientation="landscape" horizontalDpi="4294967294" verticalDpi="4294967294" r:id="rId2"/>
    </customSheetView>
    <customSheetView guid="{0BE8A49B-CCD8-4D2B-924B-C3C981B84E5F}" fitToPage="1">
      <selection activeCell="I13" sqref="I13"/>
      <pageMargins left="0.47" right="0.51181102362204722" top="0.78740157480314965" bottom="0.78740157480314965" header="0.31496062992125984" footer="0.31496062992125984"/>
      <pageSetup paperSize="9" scale="81" orientation="landscape" horizontalDpi="4294967294" verticalDpi="4294967294" r:id="rId3"/>
    </customSheetView>
    <customSheetView guid="{96FD02FA-CE5E-4ADB-B35B-D1C6BC52FA4E}" fitToPage="1">
      <pane xSplit="3" ySplit="5" topLeftCell="D6" activePane="bottomRight" state="frozen"/>
      <selection pane="bottomRight" activeCell="E23" sqref="E23"/>
      <pageMargins left="0.47" right="0.51181102362204722" top="0.78740157480314965" bottom="0.78740157480314965" header="0.31496062992125984" footer="0.31496062992125984"/>
      <pageSetup paperSize="9" scale="81" orientation="landscape" horizontalDpi="4294967294" verticalDpi="4294967294" r:id="rId4"/>
    </customSheetView>
  </customSheetViews>
  <mergeCells count="4">
    <mergeCell ref="A1:B1"/>
    <mergeCell ref="A2:B2"/>
    <mergeCell ref="A3:B3"/>
    <mergeCell ref="A4:B4"/>
  </mergeCells>
  <pageMargins left="0.47" right="0.51181102362204722" top="0.78740157480314965" bottom="0.35" header="0.31496062992125984" footer="0.31496062992125984"/>
  <pageSetup paperSize="9" scale="77" orientation="landscape" horizontalDpi="4294967294" verticalDpi="4294967294" r:id="rId5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BE4FC02B-9720-4D1A-82CA-4065D419B672}" state="hidden">
      <pageMargins left="0.511811024" right="0.511811024" top="0.78740157499999996" bottom="0.78740157499999996" header="0.31496062000000002" footer="0.31496062000000002"/>
    </customSheetView>
    <customSheetView guid="{96FD02FA-CE5E-4ADB-B35B-D1C6BC52FA4E}" state="hidden"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"/>
  <sheetViews>
    <sheetView workbookViewId="0">
      <selection activeCell="A2" sqref="A2"/>
    </sheetView>
  </sheetViews>
  <sheetFormatPr defaultRowHeight="12.75"/>
  <cols>
    <col min="1" max="1" width="9.140625" style="5" customWidth="1"/>
    <col min="2" max="2" width="16.85546875" style="5" customWidth="1"/>
    <col min="3" max="3" width="17" style="5" customWidth="1"/>
    <col min="4" max="4" width="28.5703125" style="73" customWidth="1"/>
    <col min="5" max="5" width="19" style="5" customWidth="1"/>
    <col min="6" max="7" width="11.7109375" style="5" customWidth="1"/>
    <col min="8" max="8" width="14.7109375" style="5" customWidth="1"/>
    <col min="9" max="16384" width="9.140625" style="5"/>
  </cols>
  <sheetData>
    <row r="1" spans="1:8" ht="24" customHeight="1">
      <c r="A1" s="152" t="s">
        <v>157</v>
      </c>
      <c r="B1" s="152"/>
      <c r="C1" s="152"/>
      <c r="D1" s="152"/>
      <c r="E1" s="152"/>
      <c r="F1" s="152"/>
      <c r="G1" s="152"/>
      <c r="H1" s="152"/>
    </row>
    <row r="2" spans="1:8" ht="25.5">
      <c r="A2" s="1" t="s">
        <v>0</v>
      </c>
      <c r="B2" s="2" t="s">
        <v>1</v>
      </c>
      <c r="C2" s="2" t="s">
        <v>18</v>
      </c>
      <c r="D2" s="2" t="s">
        <v>3</v>
      </c>
      <c r="E2" s="2" t="s">
        <v>17</v>
      </c>
      <c r="F2" s="2" t="s">
        <v>4</v>
      </c>
      <c r="G2" s="2" t="s">
        <v>114</v>
      </c>
      <c r="H2" s="2" t="s">
        <v>33</v>
      </c>
    </row>
    <row r="3" spans="1:8" ht="63" customHeight="1">
      <c r="A3" s="3">
        <v>9</v>
      </c>
      <c r="B3" s="4" t="s">
        <v>63</v>
      </c>
      <c r="C3" s="4" t="s">
        <v>96</v>
      </c>
      <c r="D3" s="4" t="s">
        <v>117</v>
      </c>
      <c r="E3" s="4" t="s">
        <v>65</v>
      </c>
      <c r="F3" s="4" t="s">
        <v>25</v>
      </c>
      <c r="G3" s="4">
        <f>24</f>
        <v>24</v>
      </c>
      <c r="H3" s="4" t="s">
        <v>129</v>
      </c>
    </row>
    <row r="4" spans="1:8" ht="67.5" customHeight="1">
      <c r="A4" s="3">
        <v>10</v>
      </c>
      <c r="B4" s="4" t="s">
        <v>62</v>
      </c>
      <c r="C4" s="4" t="s">
        <v>96</v>
      </c>
      <c r="D4" s="4" t="s">
        <v>117</v>
      </c>
      <c r="E4" s="4" t="s">
        <v>65</v>
      </c>
      <c r="F4" s="4" t="s">
        <v>25</v>
      </c>
      <c r="G4" s="4">
        <f>24+8</f>
        <v>32</v>
      </c>
      <c r="H4" s="4" t="s">
        <v>129</v>
      </c>
    </row>
    <row r="5" spans="1:8" ht="63.75" customHeight="1">
      <c r="A5" s="3">
        <v>11</v>
      </c>
      <c r="B5" s="4" t="s">
        <v>77</v>
      </c>
      <c r="C5" s="4" t="s">
        <v>97</v>
      </c>
      <c r="D5" s="4" t="s">
        <v>117</v>
      </c>
      <c r="E5" s="4" t="s">
        <v>65</v>
      </c>
      <c r="F5" s="4" t="s">
        <v>25</v>
      </c>
      <c r="G5" s="4">
        <f>24+8</f>
        <v>32</v>
      </c>
      <c r="H5" s="4" t="s">
        <v>129</v>
      </c>
    </row>
    <row r="6" spans="1:8" s="73" customFormat="1" ht="19.5" customHeight="1">
      <c r="D6" s="77"/>
      <c r="E6" s="88" t="s">
        <v>14</v>
      </c>
      <c r="F6" s="89"/>
      <c r="G6" s="89">
        <f>SUM(G3:G5)</f>
        <v>88</v>
      </c>
    </row>
  </sheetData>
  <customSheetViews>
    <customSheetView guid="{BE4FC02B-9720-4D1A-82CA-4065D419B672}" showPageBreaks="1" fitToPage="1">
      <selection activeCell="H2" sqref="H1:H1048576"/>
      <pageMargins left="0.51181102362204722" right="0.51181102362204722" top="0.56999999999999995" bottom="0.78740157480314965" header="0.31496062992125984" footer="0.31496062992125984"/>
      <pageSetup paperSize="9" orientation="landscape" horizontalDpi="4294967294" verticalDpi="4294967294" r:id="rId1"/>
    </customSheetView>
    <customSheetView guid="{8E208870-C947-48A4-A7D0-07C1A1950AA9}" fitToPage="1">
      <selection activeCell="G6" sqref="G6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2"/>
    </customSheetView>
    <customSheetView guid="{0BE8A49B-CCD8-4D2B-924B-C3C981B84E5F}" fitToPage="1">
      <selection activeCell="F5" sqref="F5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3"/>
    </customSheetView>
    <customSheetView guid="{B01252BE-60D1-4D61-8D54-18CA35878812}" fitToPage="1">
      <selection activeCell="A5" sqref="A5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4"/>
    </customSheetView>
    <customSheetView guid="{96FD02FA-CE5E-4ADB-B35B-D1C6BC52FA4E}" fitToPage="1">
      <selection activeCell="H10" sqref="H10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5"/>
    </customSheetView>
  </customSheetViews>
  <mergeCells count="1">
    <mergeCell ref="A1:H1"/>
  </mergeCells>
  <pageMargins left="0.51181102362204722" right="0.51181102362204722" top="0.56999999999999995" bottom="0.78740157480314965" header="0.31496062992125984" footer="0.31496062992125984"/>
  <pageSetup paperSize="9" orientation="landscape" horizontalDpi="4294967294" verticalDpi="4294967294" r:id="rId6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A2" sqref="A2"/>
    </sheetView>
  </sheetViews>
  <sheetFormatPr defaultRowHeight="12.75"/>
  <cols>
    <col min="1" max="1" width="9.140625" style="5" customWidth="1"/>
    <col min="2" max="2" width="16.85546875" style="5" customWidth="1"/>
    <col min="3" max="3" width="15.85546875" style="5" customWidth="1"/>
    <col min="4" max="4" width="29.42578125" style="73" customWidth="1"/>
    <col min="5" max="5" width="19" style="5" customWidth="1"/>
    <col min="6" max="7" width="11.7109375" style="5" customWidth="1"/>
    <col min="8" max="8" width="14.7109375" style="5" customWidth="1"/>
    <col min="9" max="16384" width="9.140625" style="5"/>
  </cols>
  <sheetData>
    <row r="1" spans="1:8" ht="23.25" customHeight="1">
      <c r="A1" s="152" t="s">
        <v>156</v>
      </c>
      <c r="B1" s="152"/>
      <c r="C1" s="152"/>
      <c r="D1" s="152"/>
      <c r="E1" s="152"/>
      <c r="F1" s="152"/>
      <c r="G1" s="152"/>
      <c r="H1" s="152"/>
    </row>
    <row r="2" spans="1:8" ht="25.5">
      <c r="A2" s="1" t="s">
        <v>0</v>
      </c>
      <c r="B2" s="2" t="s">
        <v>1</v>
      </c>
      <c r="C2" s="2" t="s">
        <v>18</v>
      </c>
      <c r="D2" s="2" t="s">
        <v>3</v>
      </c>
      <c r="E2" s="2" t="s">
        <v>17</v>
      </c>
      <c r="F2" s="2" t="s">
        <v>4</v>
      </c>
      <c r="G2" s="2" t="s">
        <v>114</v>
      </c>
      <c r="H2" s="2" t="s">
        <v>11</v>
      </c>
    </row>
    <row r="3" spans="1:8" ht="102.75" customHeight="1">
      <c r="A3" s="3">
        <v>12</v>
      </c>
      <c r="B3" s="4" t="s">
        <v>113</v>
      </c>
      <c r="C3" s="4" t="s">
        <v>52</v>
      </c>
      <c r="D3" s="4" t="s">
        <v>148</v>
      </c>
      <c r="E3" s="4" t="s">
        <v>58</v>
      </c>
      <c r="F3" s="4" t="s">
        <v>25</v>
      </c>
      <c r="G3" s="4">
        <f>24+8</f>
        <v>32</v>
      </c>
      <c r="H3" s="4" t="s">
        <v>129</v>
      </c>
    </row>
    <row r="4" spans="1:8" ht="69" customHeight="1">
      <c r="A4" s="3">
        <v>13</v>
      </c>
      <c r="B4" s="4" t="s">
        <v>79</v>
      </c>
      <c r="C4" s="4" t="s">
        <v>97</v>
      </c>
      <c r="D4" s="4" t="s">
        <v>148</v>
      </c>
      <c r="E4" s="4" t="s">
        <v>58</v>
      </c>
      <c r="F4" s="4" t="s">
        <v>25</v>
      </c>
      <c r="G4" s="4">
        <f>16+16</f>
        <v>32</v>
      </c>
      <c r="H4" s="4" t="s">
        <v>129</v>
      </c>
    </row>
    <row r="5" spans="1:8">
      <c r="D5" s="11"/>
      <c r="E5" s="78" t="s">
        <v>14</v>
      </c>
      <c r="F5" s="79"/>
      <c r="G5" s="101">
        <f>SUM(G3:G4)</f>
        <v>64</v>
      </c>
    </row>
  </sheetData>
  <customSheetViews>
    <customSheetView guid="{BE4FC02B-9720-4D1A-82CA-4065D419B672}" showPageBreaks="1">
      <selection activeCell="H2" sqref="H1:H1048576"/>
      <pageMargins left="0.51181102362204722" right="0.51181102362204722" top="0.59" bottom="0.41" header="0.31496062992125984" footer="0.31496062992125984"/>
      <pageSetup paperSize="9" orientation="landscape" horizontalDpi="4294967294" verticalDpi="4294967294" r:id="rId1"/>
    </customSheetView>
    <customSheetView guid="{8E208870-C947-48A4-A7D0-07C1A1950AA9}">
      <selection activeCell="G5" sqref="G5"/>
      <pageMargins left="0.51181102362204722" right="0.51181102362204722" top="0.59" bottom="0.41" header="0.31496062992125984" footer="0.31496062992125984"/>
      <pageSetup paperSize="9" orientation="landscape" horizontalDpi="4294967294" verticalDpi="4294967294" r:id="rId2"/>
    </customSheetView>
    <customSheetView guid="{0BE8A49B-CCD8-4D2B-924B-C3C981B84E5F}">
      <selection activeCell="O5" sqref="O5"/>
      <pageMargins left="0.51181102362204722" right="0.51181102362204722" top="0.59" bottom="0.41" header="0.31496062992125984" footer="0.31496062992125984"/>
      <pageSetup paperSize="9" orientation="landscape" horizontalDpi="4294967294" verticalDpi="4294967294" r:id="rId3"/>
    </customSheetView>
    <customSheetView guid="{B01252BE-60D1-4D61-8D54-18CA35878812}">
      <selection activeCell="A2" sqref="A2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4"/>
    </customSheetView>
    <customSheetView guid="{96FD02FA-CE5E-4ADB-B35B-D1C6BC52FA4E}">
      <selection activeCell="M4" sqref="M4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5"/>
    </customSheetView>
  </customSheetViews>
  <mergeCells count="1">
    <mergeCell ref="A1:H1"/>
  </mergeCells>
  <pageMargins left="0.51181102362204722" right="0.51181102362204722" top="0.59" bottom="0.41" header="0.31496062992125984" footer="0.31496062992125984"/>
  <pageSetup paperSize="9" orientation="landscape" horizontalDpi="4294967294" verticalDpi="4294967294" r:id="rId6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E23" sqref="E23"/>
    </sheetView>
  </sheetViews>
  <sheetFormatPr defaultRowHeight="12.75"/>
  <cols>
    <col min="1" max="1" width="9.140625" style="5" customWidth="1"/>
    <col min="2" max="2" width="18.7109375" style="5" customWidth="1"/>
    <col min="3" max="3" width="19.7109375" style="5" bestFit="1" customWidth="1"/>
    <col min="4" max="4" width="29" style="73" customWidth="1"/>
    <col min="5" max="5" width="19" style="5" customWidth="1"/>
    <col min="6" max="7" width="11.7109375" style="5" customWidth="1"/>
    <col min="8" max="8" width="14.7109375" style="5" customWidth="1"/>
    <col min="9" max="16384" width="9.140625" style="5"/>
  </cols>
  <sheetData>
    <row r="1" spans="1:8" ht="24.75" customHeight="1">
      <c r="A1" s="153" t="s">
        <v>155</v>
      </c>
      <c r="B1" s="154"/>
      <c r="C1" s="154"/>
      <c r="D1" s="154"/>
      <c r="E1" s="154"/>
      <c r="F1" s="154"/>
      <c r="G1" s="154"/>
      <c r="H1" s="155"/>
    </row>
    <row r="2" spans="1:8" ht="25.5">
      <c r="A2" s="1" t="s">
        <v>0</v>
      </c>
      <c r="B2" s="2" t="s">
        <v>1</v>
      </c>
      <c r="C2" s="2" t="s">
        <v>18</v>
      </c>
      <c r="D2" s="2" t="s">
        <v>3</v>
      </c>
      <c r="E2" s="2" t="s">
        <v>17</v>
      </c>
      <c r="F2" s="2" t="s">
        <v>4</v>
      </c>
      <c r="G2" s="2" t="s">
        <v>114</v>
      </c>
      <c r="H2" s="2" t="s">
        <v>11</v>
      </c>
    </row>
    <row r="3" spans="1:8" ht="60" customHeight="1">
      <c r="A3" s="10">
        <v>14</v>
      </c>
      <c r="B3" s="50" t="s">
        <v>70</v>
      </c>
      <c r="C3" s="9" t="s">
        <v>99</v>
      </c>
      <c r="D3" s="4" t="s">
        <v>148</v>
      </c>
      <c r="E3" s="9" t="s">
        <v>60</v>
      </c>
      <c r="F3" s="10" t="s">
        <v>133</v>
      </c>
      <c r="G3" s="10">
        <f>16+16</f>
        <v>32</v>
      </c>
      <c r="H3" s="4" t="s">
        <v>129</v>
      </c>
    </row>
    <row r="4" spans="1:8" ht="100.5" customHeight="1">
      <c r="A4" s="10">
        <v>15</v>
      </c>
      <c r="B4" s="4" t="s">
        <v>115</v>
      </c>
      <c r="C4" s="4" t="s">
        <v>52</v>
      </c>
      <c r="D4" s="4" t="s">
        <v>105</v>
      </c>
      <c r="E4" s="4" t="s">
        <v>60</v>
      </c>
      <c r="F4" s="100" t="s">
        <v>133</v>
      </c>
      <c r="G4" s="100">
        <f>16+16</f>
        <v>32</v>
      </c>
      <c r="H4" s="4" t="s">
        <v>129</v>
      </c>
    </row>
    <row r="5" spans="1:8">
      <c r="D5" s="68"/>
      <c r="E5" s="74" t="s">
        <v>14</v>
      </c>
      <c r="F5" s="75"/>
      <c r="G5" s="135">
        <f>SUM(G3:G4)</f>
        <v>64</v>
      </c>
    </row>
  </sheetData>
  <customSheetViews>
    <customSheetView guid="{BE4FC02B-9720-4D1A-82CA-4065D419B672}" showPageBreaks="1">
      <selection activeCell="H3" sqref="H3:H4"/>
      <pageMargins left="0.51181102362204722" right="0.51181102362204722" top="0.64" bottom="0.78740157480314965" header="0.31496062992125984" footer="0.31496062992125984"/>
      <pageSetup paperSize="9" orientation="landscape" horizontalDpi="4294967294" verticalDpi="4294967294" r:id="rId1"/>
    </customSheetView>
    <customSheetView guid="{8E208870-C947-48A4-A7D0-07C1A1950AA9}">
      <selection activeCell="F4" sqref="F4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2"/>
    </customSheetView>
    <customSheetView guid="{0BE8A49B-CCD8-4D2B-924B-C3C981B84E5F}">
      <selection activeCell="F17" sqref="F17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3"/>
    </customSheetView>
    <customSheetView guid="{B01252BE-60D1-4D61-8D54-18CA35878812}">
      <selection activeCell="A2" sqref="A2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4"/>
    </customSheetView>
    <customSheetView guid="{96FD02FA-CE5E-4ADB-B35B-D1C6BC52FA4E}">
      <selection activeCell="G12" sqref="G12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5"/>
    </customSheetView>
  </customSheetViews>
  <mergeCells count="1">
    <mergeCell ref="A1:H1"/>
  </mergeCells>
  <pageMargins left="0.51181102362204722" right="0.51181102362204722" top="0.64" bottom="0.78740157480314965" header="0.31496062992125984" footer="0.31496062992125984"/>
  <pageSetup paperSize="9" orientation="landscape" horizontalDpi="4294967294" verticalDpi="4294967294" r:id="rId6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"/>
  <sheetViews>
    <sheetView topLeftCell="A4" workbookViewId="0">
      <selection activeCell="N7" sqref="N7"/>
    </sheetView>
  </sheetViews>
  <sheetFormatPr defaultRowHeight="12.75"/>
  <cols>
    <col min="1" max="1" width="9.140625" style="5" customWidth="1"/>
    <col min="2" max="2" width="16.85546875" style="5" customWidth="1"/>
    <col min="3" max="3" width="17" style="5" customWidth="1"/>
    <col min="4" max="4" width="28.7109375" style="73" customWidth="1"/>
    <col min="5" max="5" width="19" style="5" customWidth="1"/>
    <col min="6" max="7" width="11.7109375" style="5" customWidth="1"/>
    <col min="8" max="8" width="14.7109375" style="5" customWidth="1"/>
    <col min="9" max="16384" width="9.140625" style="5"/>
  </cols>
  <sheetData>
    <row r="1" spans="1:8" ht="24.75" customHeight="1">
      <c r="A1" s="152" t="s">
        <v>154</v>
      </c>
      <c r="B1" s="152"/>
      <c r="C1" s="152"/>
      <c r="D1" s="152"/>
      <c r="E1" s="152"/>
      <c r="F1" s="152"/>
      <c r="G1" s="152"/>
      <c r="H1" s="152"/>
    </row>
    <row r="2" spans="1:8" ht="25.5">
      <c r="A2" s="1" t="s">
        <v>0</v>
      </c>
      <c r="B2" s="2" t="s">
        <v>1</v>
      </c>
      <c r="C2" s="2" t="s">
        <v>18</v>
      </c>
      <c r="D2" s="2" t="s">
        <v>3</v>
      </c>
      <c r="E2" s="2" t="s">
        <v>17</v>
      </c>
      <c r="F2" s="2" t="s">
        <v>4</v>
      </c>
      <c r="G2" s="2" t="s">
        <v>114</v>
      </c>
      <c r="H2" s="2" t="s">
        <v>11</v>
      </c>
    </row>
    <row r="3" spans="1:8" ht="100.5" customHeight="1">
      <c r="A3" s="3">
        <v>16</v>
      </c>
      <c r="B3" s="4" t="s">
        <v>59</v>
      </c>
      <c r="C3" s="4" t="s">
        <v>52</v>
      </c>
      <c r="D3" s="4" t="s">
        <v>107</v>
      </c>
      <c r="E3" s="4" t="s">
        <v>30</v>
      </c>
      <c r="F3" s="4" t="s">
        <v>134</v>
      </c>
      <c r="G3" s="4">
        <f>350</f>
        <v>350</v>
      </c>
      <c r="H3" s="4" t="s">
        <v>22</v>
      </c>
    </row>
    <row r="4" spans="1:8" ht="140.25">
      <c r="A4" s="3">
        <v>17</v>
      </c>
      <c r="B4" s="4" t="s">
        <v>120</v>
      </c>
      <c r="C4" s="4" t="s">
        <v>52</v>
      </c>
      <c r="D4" s="4" t="s">
        <v>145</v>
      </c>
      <c r="E4" s="4" t="s">
        <v>30</v>
      </c>
      <c r="F4" s="4" t="s">
        <v>135</v>
      </c>
      <c r="G4" s="4">
        <v>355</v>
      </c>
      <c r="H4" s="4" t="s">
        <v>130</v>
      </c>
    </row>
    <row r="5" spans="1:8" ht="79.5" customHeight="1">
      <c r="A5" s="3">
        <v>18</v>
      </c>
      <c r="B5" s="4" t="s">
        <v>124</v>
      </c>
      <c r="C5" s="4" t="s">
        <v>125</v>
      </c>
      <c r="D5" s="4" t="s">
        <v>127</v>
      </c>
      <c r="E5" s="4" t="s">
        <v>126</v>
      </c>
      <c r="F5" s="4" t="s">
        <v>133</v>
      </c>
      <c r="G5" s="4">
        <f>16+16</f>
        <v>32</v>
      </c>
      <c r="H5" s="4" t="s">
        <v>129</v>
      </c>
    </row>
    <row r="6" spans="1:8" ht="61.5" customHeight="1">
      <c r="A6" s="3">
        <v>19</v>
      </c>
      <c r="B6" s="4" t="s">
        <v>73</v>
      </c>
      <c r="C6" s="4" t="s">
        <v>96</v>
      </c>
      <c r="D6" s="4" t="s">
        <v>148</v>
      </c>
      <c r="E6" s="4" t="s">
        <v>30</v>
      </c>
      <c r="F6" s="4" t="s">
        <v>101</v>
      </c>
      <c r="G6" s="4">
        <f>16+16</f>
        <v>32</v>
      </c>
      <c r="H6" s="4" t="s">
        <v>129</v>
      </c>
    </row>
    <row r="7" spans="1:8" ht="60" customHeight="1">
      <c r="A7" s="3">
        <v>20</v>
      </c>
      <c r="B7" s="69" t="s">
        <v>76</v>
      </c>
      <c r="C7" s="4" t="s">
        <v>97</v>
      </c>
      <c r="D7" s="4" t="s">
        <v>148</v>
      </c>
      <c r="E7" s="4" t="s">
        <v>30</v>
      </c>
      <c r="F7" s="4" t="s">
        <v>95</v>
      </c>
      <c r="G7" s="4">
        <f>16+16</f>
        <v>32</v>
      </c>
      <c r="H7" s="4" t="s">
        <v>129</v>
      </c>
    </row>
    <row r="8" spans="1:8" s="73" customFormat="1" ht="18" customHeight="1">
      <c r="D8" s="68"/>
      <c r="E8" s="88" t="s">
        <v>14</v>
      </c>
      <c r="F8" s="89"/>
      <c r="G8" s="89">
        <f>SUM(G3:G7)</f>
        <v>801</v>
      </c>
    </row>
  </sheetData>
  <customSheetViews>
    <customSheetView guid="{BE4FC02B-9720-4D1A-82CA-4065D419B672}" showPageBreaks="1">
      <selection activeCell="F3" sqref="F3:G7"/>
      <pageMargins left="0.51181102362204722" right="0.51181102362204722" top="0.63" bottom="0.44" header="0.31496062992125984" footer="0.31496062992125984"/>
      <pageSetup paperSize="9" orientation="landscape" horizontalDpi="4294967294" verticalDpi="4294967294" r:id="rId1"/>
    </customSheetView>
    <customSheetView guid="{8E208870-C947-48A4-A7D0-07C1A1950AA9}">
      <selection activeCell="G7" sqref="G7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2"/>
    </customSheetView>
    <customSheetView guid="{0BE8A49B-CCD8-4D2B-924B-C3C981B84E5F}">
      <selection activeCell="H7" sqref="H7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3"/>
    </customSheetView>
    <customSheetView guid="{B01252BE-60D1-4D61-8D54-18CA35878812}" topLeftCell="A4">
      <selection activeCell="A7" sqref="A7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4"/>
    </customSheetView>
    <customSheetView guid="{96FD02FA-CE5E-4ADB-B35B-D1C6BC52FA4E}" topLeftCell="A4">
      <selection activeCell="F2" sqref="F2:H7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5"/>
    </customSheetView>
  </customSheetViews>
  <mergeCells count="1">
    <mergeCell ref="A1:H1"/>
  </mergeCells>
  <pageMargins left="0.51181102362204722" right="0.51181102362204722" top="0.63" bottom="0.44" header="0.31496062992125984" footer="0.31496062992125984"/>
  <pageSetup paperSize="9" orientation="landscape" horizontalDpi="4294967294" verticalDpi="4294967294" r:id="rId6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A2" sqref="A2"/>
    </sheetView>
  </sheetViews>
  <sheetFormatPr defaultRowHeight="12.75"/>
  <cols>
    <col min="1" max="1" width="7.85546875" style="5" customWidth="1"/>
    <col min="2" max="2" width="21.5703125" style="5" customWidth="1"/>
    <col min="3" max="3" width="17.42578125" style="5" customWidth="1"/>
    <col min="4" max="4" width="30.42578125" style="5" customWidth="1"/>
    <col min="5" max="8" width="13.5703125" style="5" customWidth="1"/>
    <col min="9" max="9" width="11.28515625" style="5" customWidth="1"/>
    <col min="10" max="16384" width="9.140625" style="5"/>
  </cols>
  <sheetData>
    <row r="1" spans="1:8" ht="23.25" customHeight="1">
      <c r="A1" s="153" t="s">
        <v>153</v>
      </c>
      <c r="B1" s="154"/>
      <c r="C1" s="154"/>
      <c r="D1" s="154"/>
      <c r="E1" s="154"/>
      <c r="F1" s="154"/>
      <c r="G1" s="154"/>
      <c r="H1" s="155"/>
    </row>
    <row r="2" spans="1:8" ht="25.5">
      <c r="A2" s="1" t="s">
        <v>0</v>
      </c>
      <c r="B2" s="2" t="s">
        <v>1</v>
      </c>
      <c r="C2" s="2" t="s">
        <v>18</v>
      </c>
      <c r="D2" s="2" t="s">
        <v>3</v>
      </c>
      <c r="E2" s="2" t="s">
        <v>17</v>
      </c>
      <c r="F2" s="2" t="s">
        <v>4</v>
      </c>
      <c r="G2" s="2" t="s">
        <v>114</v>
      </c>
      <c r="H2" s="2" t="s">
        <v>11</v>
      </c>
    </row>
    <row r="3" spans="1:8" ht="62.25" customHeight="1">
      <c r="A3" s="3">
        <v>21</v>
      </c>
      <c r="B3" s="50" t="s">
        <v>123</v>
      </c>
      <c r="C3" s="4" t="s">
        <v>99</v>
      </c>
      <c r="D3" s="4" t="s">
        <v>148</v>
      </c>
      <c r="E3" s="4" t="s">
        <v>57</v>
      </c>
      <c r="F3" s="4" t="s">
        <v>133</v>
      </c>
      <c r="G3" s="10">
        <f>8+16</f>
        <v>24</v>
      </c>
      <c r="H3" s="4" t="s">
        <v>129</v>
      </c>
    </row>
    <row r="4" spans="1:8" ht="68.25" customHeight="1">
      <c r="A4" s="3">
        <v>22</v>
      </c>
      <c r="B4" s="50" t="s">
        <v>78</v>
      </c>
      <c r="C4" s="4" t="s">
        <v>97</v>
      </c>
      <c r="D4" s="4" t="s">
        <v>148</v>
      </c>
      <c r="E4" s="4" t="s">
        <v>57</v>
      </c>
      <c r="F4" s="4" t="s">
        <v>133</v>
      </c>
      <c r="G4" s="10">
        <f>8+16</f>
        <v>24</v>
      </c>
      <c r="H4" s="4" t="s">
        <v>129</v>
      </c>
    </row>
    <row r="5" spans="1:8">
      <c r="D5" s="70"/>
      <c r="E5" s="81" t="s">
        <v>14</v>
      </c>
      <c r="F5" s="82"/>
      <c r="G5" s="83">
        <f>SUM(G3:G4)</f>
        <v>48</v>
      </c>
    </row>
    <row r="6" spans="1:8">
      <c r="G6" s="72"/>
    </row>
  </sheetData>
  <customSheetViews>
    <customSheetView guid="{BE4FC02B-9720-4D1A-82CA-4065D419B672}" showPageBreaks="1">
      <selection activeCell="F3" sqref="F3:F4"/>
      <pageMargins left="0.51181102362204722" right="0.51181102362204722" top="0.64" bottom="0.78740157480314965" header="0.31496062992125984" footer="0.31496062992125984"/>
      <pageSetup paperSize="9" orientation="landscape" horizontalDpi="4294967294" verticalDpi="4294967294" r:id="rId1"/>
    </customSheetView>
    <customSheetView guid="{8E208870-C947-48A4-A7D0-07C1A1950AA9}">
      <selection activeCell="E16" sqref="E16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2"/>
    </customSheetView>
    <customSheetView guid="{0BE8A49B-CCD8-4D2B-924B-C3C981B84E5F}">
      <selection activeCell="H5" sqref="H5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3"/>
    </customSheetView>
    <customSheetView guid="{B01252BE-60D1-4D61-8D54-18CA35878812}">
      <selection activeCell="A2" sqref="A2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4"/>
    </customSheetView>
    <customSheetView guid="{96FD02FA-CE5E-4ADB-B35B-D1C6BC52FA4E}">
      <selection activeCell="F2" sqref="F2:H5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5"/>
    </customSheetView>
  </customSheetViews>
  <mergeCells count="1">
    <mergeCell ref="A1:H1"/>
  </mergeCells>
  <pageMargins left="0.51181102362204722" right="0.51181102362204722" top="0.64" bottom="0.78740157480314965" header="0.31496062992125984" footer="0.31496062992125984"/>
  <pageSetup paperSize="9" orientation="landscape" horizontalDpi="4294967294" verticalDpi="4294967294" r:id="rId6"/>
</worksheet>
</file>

<file path=xl/worksheets/sheet7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A2" sqref="A2"/>
    </sheetView>
  </sheetViews>
  <sheetFormatPr defaultRowHeight="12.75"/>
  <cols>
    <col min="1" max="1" width="8.42578125" style="5" customWidth="1"/>
    <col min="2" max="2" width="20.5703125" style="5" customWidth="1"/>
    <col min="3" max="3" width="17.5703125" style="5" customWidth="1"/>
    <col min="4" max="4" width="28" style="5" customWidth="1"/>
    <col min="5" max="5" width="16.28515625" style="5" customWidth="1"/>
    <col min="6" max="7" width="14.28515625" style="5" customWidth="1"/>
    <col min="8" max="8" width="13.140625" style="5" customWidth="1"/>
    <col min="9" max="16384" width="9.140625" style="5"/>
  </cols>
  <sheetData>
    <row r="1" spans="1:8" ht="24" customHeight="1">
      <c r="A1" s="152" t="s">
        <v>152</v>
      </c>
      <c r="B1" s="152"/>
      <c r="C1" s="152"/>
      <c r="D1" s="152"/>
      <c r="E1" s="152"/>
      <c r="F1" s="152"/>
      <c r="G1" s="152"/>
      <c r="H1" s="152"/>
    </row>
    <row r="2" spans="1:8" ht="30.75" customHeight="1">
      <c r="A2" s="1" t="s">
        <v>0</v>
      </c>
      <c r="B2" s="2" t="s">
        <v>1</v>
      </c>
      <c r="C2" s="2" t="s">
        <v>18</v>
      </c>
      <c r="D2" s="2" t="s">
        <v>3</v>
      </c>
      <c r="E2" s="2" t="s">
        <v>17</v>
      </c>
      <c r="F2" s="2" t="s">
        <v>4</v>
      </c>
      <c r="G2" s="2" t="s">
        <v>114</v>
      </c>
      <c r="H2" s="2" t="s">
        <v>11</v>
      </c>
    </row>
    <row r="3" spans="1:8" ht="114" customHeight="1">
      <c r="A3" s="3">
        <v>23</v>
      </c>
      <c r="B3" s="4" t="s">
        <v>54</v>
      </c>
      <c r="C3" s="4" t="s">
        <v>106</v>
      </c>
      <c r="D3" s="4" t="s">
        <v>55</v>
      </c>
      <c r="E3" s="4" t="s">
        <v>56</v>
      </c>
      <c r="F3" s="100" t="s">
        <v>136</v>
      </c>
      <c r="G3" s="100">
        <v>334</v>
      </c>
      <c r="H3" s="4" t="s">
        <v>22</v>
      </c>
    </row>
    <row r="4" spans="1:8" ht="68.25" customHeight="1">
      <c r="A4" s="9">
        <v>24</v>
      </c>
      <c r="B4" s="4" t="s">
        <v>61</v>
      </c>
      <c r="C4" s="4" t="s">
        <v>96</v>
      </c>
      <c r="D4" s="4" t="s">
        <v>148</v>
      </c>
      <c r="E4" s="4" t="s">
        <v>98</v>
      </c>
      <c r="F4" s="100" t="s">
        <v>137</v>
      </c>
      <c r="G4" s="100">
        <f>8+16</f>
        <v>24</v>
      </c>
      <c r="H4" s="4" t="s">
        <v>129</v>
      </c>
    </row>
    <row r="5" spans="1:8" ht="65.25" customHeight="1">
      <c r="A5" s="14">
        <v>25</v>
      </c>
      <c r="B5" s="4" t="s">
        <v>74</v>
      </c>
      <c r="C5" s="4" t="s">
        <v>97</v>
      </c>
      <c r="D5" s="4" t="s">
        <v>93</v>
      </c>
      <c r="E5" s="4" t="s">
        <v>98</v>
      </c>
      <c r="F5" s="4" t="s">
        <v>138</v>
      </c>
      <c r="G5" s="4">
        <f>8+8</f>
        <v>16</v>
      </c>
      <c r="H5" s="4" t="s">
        <v>129</v>
      </c>
    </row>
    <row r="6" spans="1:8">
      <c r="D6" s="12"/>
      <c r="E6" s="74" t="s">
        <v>14</v>
      </c>
      <c r="F6" s="75"/>
      <c r="G6" s="135">
        <f>SUM(G3:G5)</f>
        <v>374</v>
      </c>
    </row>
    <row r="7" spans="1:8">
      <c r="E7" s="80"/>
      <c r="F7" s="80"/>
      <c r="G7" s="80"/>
    </row>
  </sheetData>
  <customSheetViews>
    <customSheetView guid="{BE4FC02B-9720-4D1A-82CA-4065D419B672}" showPageBreaks="1">
      <selection activeCell="G3" sqref="F3:G5"/>
      <pageMargins left="0.51181102362204722" right="0.51181102362204722" top="0.59" bottom="0.78740157480314965" header="0.31496062992125984" footer="0.31496062992125984"/>
      <pageSetup paperSize="9" orientation="landscape" horizontalDpi="4294967294" verticalDpi="4294967294" r:id="rId1"/>
    </customSheetView>
    <customSheetView guid="{8E208870-C947-48A4-A7D0-07C1A1950AA9}">
      <selection activeCell="F4" sqref="F4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2"/>
    </customSheetView>
    <customSheetView guid="{0BE8A49B-CCD8-4D2B-924B-C3C981B84E5F}">
      <selection activeCell="L5" sqref="L5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3"/>
    </customSheetView>
    <customSheetView guid="{B01252BE-60D1-4D61-8D54-18CA35878812}">
      <selection activeCell="A7" sqref="A7:XFD8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4"/>
    </customSheetView>
    <customSheetView guid="{96FD02FA-CE5E-4ADB-B35B-D1C6BC52FA4E}">
      <selection activeCell="F2" sqref="F2:H5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5"/>
    </customSheetView>
  </customSheetViews>
  <mergeCells count="1">
    <mergeCell ref="A1:H1"/>
  </mergeCells>
  <pageMargins left="0.51181102362204722" right="0.51181102362204722" top="0.59" bottom="0.78740157480314965" header="0.31496062992125984" footer="0.31496062992125984"/>
  <pageSetup paperSize="9" orientation="landscape" horizontalDpi="4294967294" verticalDpi="4294967294" r:id="rId6"/>
</worksheet>
</file>

<file path=xl/worksheets/sheet8.xml><?xml version="1.0" encoding="utf-8"?>
<worksheet xmlns="http://schemas.openxmlformats.org/spreadsheetml/2006/main" xmlns:r="http://schemas.openxmlformats.org/officeDocument/2006/relationships">
  <dimension ref="A1:H9"/>
  <sheetViews>
    <sheetView topLeftCell="A7" workbookViewId="0">
      <selection activeCell="Q29" sqref="Q29"/>
    </sheetView>
  </sheetViews>
  <sheetFormatPr defaultRowHeight="12.75"/>
  <cols>
    <col min="1" max="1" width="8.7109375" style="5" customWidth="1"/>
    <col min="2" max="2" width="19.42578125" style="5" customWidth="1"/>
    <col min="3" max="3" width="18.7109375" style="5" customWidth="1"/>
    <col min="4" max="4" width="26.140625" style="5" customWidth="1"/>
    <col min="5" max="7" width="13.42578125" style="5" customWidth="1"/>
    <col min="8" max="8" width="13" style="5" customWidth="1"/>
    <col min="9" max="16384" width="9.140625" style="5"/>
  </cols>
  <sheetData>
    <row r="1" spans="1:8" ht="22.5" customHeight="1">
      <c r="A1" s="153" t="s">
        <v>151</v>
      </c>
      <c r="B1" s="154"/>
      <c r="C1" s="154"/>
      <c r="D1" s="154"/>
      <c r="E1" s="154"/>
      <c r="F1" s="154"/>
      <c r="G1" s="154"/>
      <c r="H1" s="155"/>
    </row>
    <row r="2" spans="1:8" ht="25.5">
      <c r="A2" s="1" t="s">
        <v>0</v>
      </c>
      <c r="B2" s="2" t="s">
        <v>1</v>
      </c>
      <c r="C2" s="2" t="s">
        <v>2</v>
      </c>
      <c r="D2" s="2" t="s">
        <v>3</v>
      </c>
      <c r="E2" s="2" t="s">
        <v>17</v>
      </c>
      <c r="F2" s="2" t="s">
        <v>4</v>
      </c>
      <c r="G2" s="2" t="s">
        <v>114</v>
      </c>
      <c r="H2" s="2" t="s">
        <v>11</v>
      </c>
    </row>
    <row r="3" spans="1:8" ht="229.5">
      <c r="A3" s="3">
        <v>26</v>
      </c>
      <c r="B3" s="4" t="s">
        <v>121</v>
      </c>
      <c r="C3" s="4" t="s">
        <v>52</v>
      </c>
      <c r="D3" s="4" t="s">
        <v>146</v>
      </c>
      <c r="E3" s="4" t="s">
        <v>53</v>
      </c>
      <c r="F3" s="4" t="s">
        <v>136</v>
      </c>
      <c r="G3" s="10">
        <f>346</f>
        <v>346</v>
      </c>
      <c r="H3" s="4" t="s">
        <v>130</v>
      </c>
    </row>
    <row r="4" spans="1:8" ht="114.75">
      <c r="A4" s="3">
        <v>27</v>
      </c>
      <c r="B4" s="4" t="s">
        <v>122</v>
      </c>
      <c r="C4" s="4" t="s">
        <v>52</v>
      </c>
      <c r="D4" s="4" t="s">
        <v>147</v>
      </c>
      <c r="E4" s="4" t="s">
        <v>53</v>
      </c>
      <c r="F4" s="4" t="s">
        <v>134</v>
      </c>
      <c r="G4" s="10">
        <f>340</f>
        <v>340</v>
      </c>
      <c r="H4" s="4" t="s">
        <v>130</v>
      </c>
    </row>
    <row r="5" spans="1:8" ht="65.25" customHeight="1">
      <c r="A5" s="3">
        <v>28</v>
      </c>
      <c r="B5" s="4" t="s">
        <v>64</v>
      </c>
      <c r="C5" s="4" t="s">
        <v>99</v>
      </c>
      <c r="D5" s="4" t="s">
        <v>148</v>
      </c>
      <c r="E5" s="4" t="s">
        <v>53</v>
      </c>
      <c r="F5" s="4" t="s">
        <v>25</v>
      </c>
      <c r="G5" s="10">
        <f>8+16</f>
        <v>24</v>
      </c>
      <c r="H5" s="4" t="s">
        <v>129</v>
      </c>
    </row>
    <row r="6" spans="1:8" ht="65.25" customHeight="1">
      <c r="A6" s="3">
        <v>29</v>
      </c>
      <c r="B6" s="4" t="s">
        <v>91</v>
      </c>
      <c r="C6" s="4" t="s">
        <v>97</v>
      </c>
      <c r="D6" s="4" t="s">
        <v>148</v>
      </c>
      <c r="E6" s="4" t="s">
        <v>53</v>
      </c>
      <c r="F6" s="4" t="s">
        <v>25</v>
      </c>
      <c r="G6" s="10">
        <f>8+16</f>
        <v>24</v>
      </c>
      <c r="H6" s="4" t="s">
        <v>129</v>
      </c>
    </row>
    <row r="7" spans="1:8" ht="65.25" customHeight="1">
      <c r="A7" s="3">
        <v>30</v>
      </c>
      <c r="B7" s="4" t="s">
        <v>90</v>
      </c>
      <c r="C7" s="4" t="s">
        <v>96</v>
      </c>
      <c r="D7" s="4" t="s">
        <v>148</v>
      </c>
      <c r="E7" s="4" t="s">
        <v>53</v>
      </c>
      <c r="F7" s="4" t="s">
        <v>25</v>
      </c>
      <c r="G7" s="10">
        <f>8+16</f>
        <v>24</v>
      </c>
      <c r="H7" s="4" t="s">
        <v>129</v>
      </c>
    </row>
    <row r="8" spans="1:8" ht="70.5" customHeight="1">
      <c r="A8" s="3">
        <v>31</v>
      </c>
      <c r="B8" s="4" t="s">
        <v>68</v>
      </c>
      <c r="C8" s="4" t="s">
        <v>99</v>
      </c>
      <c r="D8" s="4" t="s">
        <v>148</v>
      </c>
      <c r="E8" s="4" t="s">
        <v>53</v>
      </c>
      <c r="F8" s="4" t="s">
        <v>25</v>
      </c>
      <c r="G8" s="10">
        <f>8+16</f>
        <v>24</v>
      </c>
      <c r="H8" s="4" t="s">
        <v>129</v>
      </c>
    </row>
    <row r="9" spans="1:8">
      <c r="D9" s="12"/>
      <c r="E9" s="74" t="s">
        <v>14</v>
      </c>
      <c r="F9" s="75"/>
      <c r="G9" s="76">
        <f>SUM(G3:G8)</f>
        <v>782</v>
      </c>
    </row>
  </sheetData>
  <customSheetViews>
    <customSheetView guid="{BE4FC02B-9720-4D1A-82CA-4065D419B672}" showPageBreaks="1" topLeftCell="A4">
      <selection activeCell="G6" sqref="G6:G9"/>
      <pageMargins left="0.51181102362204722" right="0.51181102362204722" top="0.5" bottom="0.78740157480314965" header="0.31496062992125984" footer="0.31496062992125984"/>
      <pageSetup paperSize="9" orientation="landscape" horizontalDpi="4294967294" verticalDpi="4294967294" r:id="rId1"/>
    </customSheetView>
    <customSheetView guid="{8E208870-C947-48A4-A7D0-07C1A1950AA9}" topLeftCell="A7">
      <selection activeCell="G10" sqref="G10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2"/>
    </customSheetView>
    <customSheetView guid="{0BE8A49B-CCD8-4D2B-924B-C3C981B84E5F}">
      <selection activeCell="G9" sqref="G9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3"/>
    </customSheetView>
    <customSheetView guid="{B01252BE-60D1-4D61-8D54-18CA35878812}">
      <selection activeCell="A7" sqref="A7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4"/>
    </customSheetView>
    <customSheetView guid="{96FD02FA-CE5E-4ADB-B35B-D1C6BC52FA4E}" topLeftCell="A6">
      <selection activeCell="F2" sqref="F2:H10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5"/>
    </customSheetView>
  </customSheetViews>
  <mergeCells count="1">
    <mergeCell ref="A1:H1"/>
  </mergeCells>
  <pageMargins left="0.51181102362204722" right="0.51181102362204722" top="0.5" bottom="0.78740157480314965" header="0.31496062992125984" footer="0.31496062992125984"/>
  <pageSetup paperSize="9" orientation="landscape" horizontalDpi="4294967294" verticalDpi="4294967294" r:id="rId6"/>
</worksheet>
</file>

<file path=xl/worksheets/sheet9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A2" sqref="A2"/>
    </sheetView>
  </sheetViews>
  <sheetFormatPr defaultRowHeight="12.75"/>
  <cols>
    <col min="1" max="1" width="9.140625" style="5" customWidth="1"/>
    <col min="2" max="2" width="16.7109375" style="5" customWidth="1"/>
    <col min="3" max="3" width="14.42578125" style="5" customWidth="1"/>
    <col min="4" max="4" width="26.7109375" style="5" customWidth="1"/>
    <col min="5" max="5" width="18" style="5" customWidth="1"/>
    <col min="6" max="6" width="14.42578125" style="5" customWidth="1"/>
    <col min="7" max="7" width="16.85546875" style="5" customWidth="1"/>
    <col min="8" max="8" width="13.7109375" style="5" customWidth="1"/>
    <col min="9" max="16384" width="9.140625" style="5"/>
  </cols>
  <sheetData>
    <row r="1" spans="1:13" ht="24.75" customHeight="1">
      <c r="A1" s="152" t="s">
        <v>150</v>
      </c>
      <c r="B1" s="152"/>
      <c r="C1" s="152"/>
      <c r="D1" s="152"/>
      <c r="E1" s="152"/>
      <c r="F1" s="152"/>
      <c r="G1" s="152"/>
      <c r="H1" s="152"/>
    </row>
    <row r="2" spans="1:13" ht="51">
      <c r="A2" s="1" t="s">
        <v>0</v>
      </c>
      <c r="B2" s="2" t="s">
        <v>31</v>
      </c>
      <c r="C2" s="2" t="s">
        <v>18</v>
      </c>
      <c r="D2" s="2" t="s">
        <v>3</v>
      </c>
      <c r="E2" s="2" t="s">
        <v>32</v>
      </c>
      <c r="F2" s="2" t="s">
        <v>4</v>
      </c>
      <c r="G2" s="2" t="s">
        <v>114</v>
      </c>
      <c r="H2" s="2" t="s">
        <v>11</v>
      </c>
    </row>
    <row r="3" spans="1:13" ht="68.25" customHeight="1">
      <c r="A3" s="3">
        <v>32</v>
      </c>
      <c r="B3" s="4" t="s">
        <v>69</v>
      </c>
      <c r="C3" s="4" t="s">
        <v>92</v>
      </c>
      <c r="D3" s="4" t="s">
        <v>148</v>
      </c>
      <c r="E3" s="4" t="s">
        <v>94</v>
      </c>
      <c r="F3" s="4" t="s">
        <v>133</v>
      </c>
      <c r="G3" s="10">
        <f>7+16</f>
        <v>23</v>
      </c>
      <c r="H3" s="4" t="s">
        <v>129</v>
      </c>
      <c r="M3" s="13"/>
    </row>
    <row r="4" spans="1:13" ht="65.25" customHeight="1">
      <c r="A4" s="3">
        <v>33</v>
      </c>
      <c r="B4" s="4" t="s">
        <v>88</v>
      </c>
      <c r="C4" s="4" t="s">
        <v>92</v>
      </c>
      <c r="D4" s="4" t="s">
        <v>148</v>
      </c>
      <c r="E4" s="4" t="s">
        <v>94</v>
      </c>
      <c r="F4" s="4" t="s">
        <v>133</v>
      </c>
      <c r="G4" s="10">
        <f>16</f>
        <v>16</v>
      </c>
      <c r="H4" s="4" t="s">
        <v>129</v>
      </c>
      <c r="M4" s="13"/>
    </row>
    <row r="5" spans="1:13" ht="81" customHeight="1">
      <c r="A5" s="9">
        <v>34</v>
      </c>
      <c r="B5" s="4" t="s">
        <v>75</v>
      </c>
      <c r="C5" s="4" t="s">
        <v>92</v>
      </c>
      <c r="D5" s="4" t="s">
        <v>148</v>
      </c>
      <c r="E5" s="84" t="s">
        <v>94</v>
      </c>
      <c r="F5" s="102" t="s">
        <v>133</v>
      </c>
      <c r="G5" s="100">
        <v>16</v>
      </c>
      <c r="H5" s="4" t="s">
        <v>129</v>
      </c>
    </row>
    <row r="6" spans="1:13" ht="17.25" customHeight="1">
      <c r="A6" s="6"/>
      <c r="B6" s="6"/>
      <c r="C6" s="6"/>
      <c r="D6" s="7"/>
      <c r="E6" s="78" t="s">
        <v>14</v>
      </c>
      <c r="F6" s="79"/>
      <c r="G6" s="85">
        <f>SUM(G3:G5)</f>
        <v>55</v>
      </c>
      <c r="H6" s="6"/>
    </row>
    <row r="7" spans="1:13">
      <c r="E7" s="80"/>
      <c r="F7" s="80"/>
      <c r="G7" s="80"/>
    </row>
    <row r="8" spans="1:13">
      <c r="G8" s="13"/>
    </row>
    <row r="9" spans="1:13">
      <c r="G9" s="8"/>
    </row>
  </sheetData>
  <customSheetViews>
    <customSheetView guid="{BE4FC02B-9720-4D1A-82CA-4065D419B672}" showPageBreaks="1">
      <selection activeCell="F3" sqref="F3:F5"/>
      <pageMargins left="0.51181102362204722" right="0.51181102362204722" top="0.57999999999999996" bottom="0.78740157480314965" header="0.31496062992125984" footer="0.31496062992125984"/>
      <pageSetup paperSize="9" orientation="landscape" horizontalDpi="4294967294" verticalDpi="4294967294" r:id="rId1"/>
    </customSheetView>
    <customSheetView guid="{8E208870-C947-48A4-A7D0-07C1A1950AA9}">
      <selection activeCell="G5" sqref="G5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2"/>
    </customSheetView>
    <customSheetView guid="{0BE8A49B-CCD8-4D2B-924B-C3C981B84E5F}">
      <selection activeCell="G5" sqref="G5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3"/>
    </customSheetView>
    <customSheetView guid="{B01252BE-60D1-4D61-8D54-18CA35878812}">
      <selection activeCell="A6" sqref="A6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4"/>
    </customSheetView>
    <customSheetView guid="{96FD02FA-CE5E-4ADB-B35B-D1C6BC52FA4E}">
      <selection activeCell="F2" sqref="F2:H5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5"/>
    </customSheetView>
  </customSheetViews>
  <mergeCells count="1">
    <mergeCell ref="A1:H1"/>
  </mergeCells>
  <pageMargins left="0.51181102362204722" right="0.51181102362204722" top="0.57999999999999996" bottom="0.78740157480314965" header="0.31496062992125984" footer="0.31496062992125984"/>
  <pageSetup paperSize="9" orientation="landscape" horizontalDpi="4294967294" verticalDpi="4294967294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CONTR ORGANIZ</vt:lpstr>
      <vt:lpstr>PÓS-GRAD E PESQUISA</vt:lpstr>
      <vt:lpstr>ENSINO DE GRADUAÇÃO</vt:lpstr>
      <vt:lpstr>APOIO ACADEMICO</vt:lpstr>
      <vt:lpstr>PLANEJ, ORÇ, FINANÇAS</vt:lpstr>
      <vt:lpstr>INF, COMUNIC, E TECNOL</vt:lpstr>
      <vt:lpstr>BENS E SERVIÇOS</vt:lpstr>
      <vt:lpstr>GESTÃO DE PESSOAS</vt:lpstr>
      <vt:lpstr>INFRA, MANUT, SEGURANÇA</vt:lpstr>
      <vt:lpstr>Gestão Audint</vt:lpstr>
      <vt:lpstr>Jediene</vt:lpstr>
      <vt:lpstr>Mirelle</vt:lpstr>
      <vt:lpstr>Lyndon</vt:lpstr>
      <vt:lpstr>Surianne</vt:lpstr>
      <vt:lpstr>Plan1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Jade</cp:lastModifiedBy>
  <cp:lastPrinted>2019-10-21T17:22:27Z</cp:lastPrinted>
  <dcterms:created xsi:type="dcterms:W3CDTF">2016-10-10T14:56:09Z</dcterms:created>
  <dcterms:modified xsi:type="dcterms:W3CDTF">2019-12-27T14:31:24Z</dcterms:modified>
</cp:coreProperties>
</file>